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<sst xmlns="http://schemas.openxmlformats.org/spreadsheetml/2006/main" count="271" uniqueCount="67">
  <si>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</si>
  <si>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</si>
  <si>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</si>
  <si>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</si>
  <si>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</si>
  <si>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</si>
  <si>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</si>
  <si>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</si>
  <si>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</si>
  <si>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</si>
  <si>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</si>
  <si>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</si>
  <si>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</si>
  <si>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</si>
  <si>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</si>
  <si>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</si>
  <si>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</si>
  <si>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</si>
  <si>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</si>
  <si>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</si>
  <si>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</si>
  <si>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</si>
  <si>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</si>
  <si>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</si>
  <si>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</si>
  <si>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</si>
  <si>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</si>
  <si>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</si>
  <si>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</si>
  <si>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</si>
  <si>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</si>
  <si>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</si>
  <si>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Sonntag</t>
  </si>
  <si>
    <t>Spiel um Platz 3</t>
  </si>
  <si>
    <t>Finale</t>
  </si>
  <si>
    <t>Bester Gruppen Erster</t>
  </si>
  <si>
    <t>Bester Gruppen Zweiter</t>
  </si>
  <si>
    <t>Zweitbester Gruppen Erster</t>
  </si>
  <si>
    <t>Drittbester Gruppen Erster</t>
  </si>
  <si>
    <t>Verlierer Spiel 19</t>
  </si>
  <si>
    <t>Verlierer Spiel 20</t>
  </si>
  <si>
    <t>Sieger Spiel 19</t>
  </si>
  <si>
    <t>Sieger Spiel 20</t>
  </si>
  <si>
    <t>Grp. 1.</t>
  </si>
  <si>
    <t>Grp. 2.</t>
  </si>
  <si>
    <t>1. Halbfinale</t>
  </si>
  <si>
    <t>2. Halbfinale</t>
  </si>
  <si>
    <t>IV. Endrunde</t>
  </si>
  <si>
    <t>V. Platzierungen</t>
  </si>
  <si>
    <t>Mehr Spielpläne gibt’s auf www.kadmo.de - Der Seite für Turnierplanung!</t>
  </si>
  <si>
    <t>FC Pesch II</t>
  </si>
  <si>
    <t>FC Pesch I</t>
  </si>
  <si>
    <t>FC Pesch III</t>
  </si>
  <si>
    <t>FC Pesch IV</t>
  </si>
  <si>
    <t>FC Pesch</t>
  </si>
  <si>
    <r>
      <t>Hallenturnier für E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</si>
  <si>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, Montessoristr.</t>
  </si>
  <si>
    <t xml:space="preserve">Halle Gymnasium Pesch, Montessoristr. </t>
  </si>
  <si>
    <t>1.FC Köln</t>
  </si>
  <si>
    <t>Deutz 05</t>
  </si>
  <si>
    <t>VfL Sindorf</t>
  </si>
  <si>
    <t>Pulheimer SC</t>
  </si>
  <si>
    <t>DN-Niederau</t>
  </si>
  <si>
    <t>Nippes 78</t>
  </si>
  <si>
    <t>VfR Stommeln</t>
  </si>
  <si>
    <t>FC Pesch 1956 eV.</t>
  </si>
  <si>
    <t>Heiligenhauser SV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</si>
</sst>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0"/>
      <color indexed="9"/>
      <name val="Arial"/>
      <family val="0"/>
    </font>
    <font>
      <sz val="18"/>
      <name val="Comic Sans MS"/>
      <family val="4"/>
    </font>
    <font>
      <sz val="8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23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76" fontId="12" fillId="0" borderId="0" xfId="0" applyNumberFormat="1" applyFont="1" applyFill="1" applyBorder="1" applyAlignment="1">
      <alignment horizontal="center" vertical="justify" readingOrder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vertical="center"/>
    </xf>
    <xf numFmtId="0" fontId="7" fillId="20" borderId="32" xfId="0" applyFont="1" applyFill="1" applyBorder="1" applyAlignment="1">
      <alignment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7" fillId="20" borderId="56" xfId="0" applyFont="1" applyFill="1" applyBorder="1" applyAlignment="1">
      <alignment horizontal="center" vertical="center"/>
    </xf>
    <xf numFmtId="0" fontId="7" fillId="20" borderId="57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7" fillId="11" borderId="53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11" borderId="3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horizontal="left" vertical="center"/>
      <protection hidden="1"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60" xfId="0" applyFont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7" fillId="11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7" fillId="24" borderId="30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255395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6"/>
  <sheetViews>
    <sheetView showGridLines="0" tabSelected="1" zoomScale="112" zoomScaleNormal="112" zoomScalePageLayoutView="0" workbookViewId="0" topLeftCell="A1">
      <selection activeCell="AX22" sqref="AX22"/>
    </sheetView>
  </sheetViews>
  <sheetFormatPr defaultColWidth="1.7109375" defaultRowHeight="12.75"/>
  <cols>
    <col min="1" max="56" width="1.7109375" style="0" customWidth="1"/>
    <col min="57" max="57" width="2.7109375" style="50" bestFit="1" customWidth="1"/>
    <col min="58" max="58" width="2.8515625" style="50" hidden="1" customWidth="1"/>
    <col min="59" max="59" width="2.140625" style="50" hidden="1" customWidth="1"/>
    <col min="60" max="60" width="2.8515625" style="50" hidden="1" customWidth="1"/>
    <col min="61" max="72" width="1.7109375" style="50" hidden="1" customWidth="1"/>
    <col min="73" max="73" width="1.7109375" style="50" customWidth="1"/>
    <col min="74" max="74" width="2.8515625" style="51" bestFit="1" customWidth="1"/>
    <col min="75" max="75" width="1.7109375" style="51" customWidth="1"/>
    <col min="76" max="76" width="1.7109375" style="50" customWidth="1"/>
    <col min="77" max="77" width="12.28125" style="50" bestFit="1" customWidth="1"/>
    <col min="78" max="78" width="5.00390625" style="50" bestFit="1" customWidth="1"/>
    <col min="79" max="79" width="2.8515625" style="50" bestFit="1" customWidth="1"/>
    <col min="80" max="80" width="2.00390625" style="50" bestFit="1" customWidth="1"/>
    <col min="81" max="81" width="2.8515625" style="52" bestFit="1" customWidth="1"/>
    <col min="82" max="82" width="5.57421875" style="52" bestFit="1" customWidth="1"/>
    <col min="83" max="84" width="1.7109375" style="52" customWidth="1"/>
    <col min="85" max="97" width="1.7109375" style="25" customWidth="1"/>
    <col min="98" max="99" width="1.7109375" style="46" customWidth="1"/>
  </cols>
  <sheetData>
    <row r="1" spans="98:99" ht="7.5" customHeight="1">
      <c r="CT1" s="7"/>
      <c r="CU1" s="7"/>
    </row>
    <row r="2" spans="1:99" ht="33" customHeight="1">
      <c r="A2" s="186" t="s">
        <v>65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26"/>
      <c r="AS2" s="27"/>
      <c r="AT2" s="27"/>
      <c r="AU2" s="27"/>
      <c r="AV2" s="27"/>
      <c r="AW2" s="27"/>
      <c r="AX2" s="27"/>
      <c r="AY2" s="27"/>
      <c r="AZ2" s="27"/>
      <c r="BA2" s="27"/>
      <c r="BB2" s="28"/>
      <c r="CT2" s="7"/>
      <c r="CU2" s="7"/>
    </row>
    <row r="3" spans="1:97" s="14" customFormat="1" ht="27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R3" s="29"/>
      <c r="AS3" s="30"/>
      <c r="AT3" s="30"/>
      <c r="AU3" s="30"/>
      <c r="AW3" s="30"/>
      <c r="AX3" s="30"/>
      <c r="AY3" s="30"/>
      <c r="AZ3" s="30"/>
      <c r="BA3" s="30"/>
      <c r="BB3" s="31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3"/>
      <c r="BY3" s="53"/>
      <c r="BZ3" s="53"/>
      <c r="CA3" s="53"/>
      <c r="CB3" s="53"/>
      <c r="CC3" s="55"/>
      <c r="CD3" s="55"/>
      <c r="CE3" s="55"/>
      <c r="CF3" s="55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</row>
    <row r="4" spans="1:97" s="2" customFormat="1" ht="15.75">
      <c r="A4" s="189" t="s">
        <v>55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32"/>
      <c r="AS4" s="33"/>
      <c r="AT4" s="33"/>
      <c r="AU4" s="33"/>
      <c r="AW4" s="33"/>
      <c r="AX4" s="33"/>
      <c r="AY4" s="33"/>
      <c r="AZ4" s="33"/>
      <c r="BA4" s="33"/>
      <c r="BB4" s="34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8"/>
      <c r="BW4" s="58"/>
      <c r="BX4" s="57"/>
      <c r="BY4" s="57"/>
      <c r="BZ4" s="57"/>
      <c r="CA4" s="57"/>
      <c r="CB4" s="57"/>
      <c r="CC4" s="59"/>
      <c r="CD4" s="59"/>
      <c r="CE4" s="59"/>
      <c r="CF4" s="59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44:97" s="2" customFormat="1" ht="6" customHeight="1">
      <c r="AR5" s="32"/>
      <c r="AS5" s="33"/>
      <c r="AT5" s="33"/>
      <c r="AU5" s="33"/>
      <c r="AV5" s="33"/>
      <c r="AW5" s="33"/>
      <c r="AX5" s="33"/>
      <c r="AY5" s="33"/>
      <c r="AZ5" s="33"/>
      <c r="BA5" s="33"/>
      <c r="BB5" s="34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8"/>
      <c r="BW5" s="58"/>
      <c r="BX5" s="57"/>
      <c r="BY5" s="57"/>
      <c r="BZ5" s="57"/>
      <c r="CA5" s="57"/>
      <c r="CB5" s="57"/>
      <c r="CC5" s="59"/>
      <c r="CD5" s="59"/>
      <c r="CE5" s="59"/>
      <c r="CF5" s="59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12:97" s="2" customFormat="1" ht="15.75">
      <c r="L6" s="3" t="s">
        <v>0</v>
      </c>
      <c r="M6" s="188" t="s">
        <v>32</v>
      </c>
      <c r="N6" s="188"/>
      <c r="O6" s="188"/>
      <c r="P6" s="188"/>
      <c r="Q6" s="188"/>
      <c r="R6" s="188"/>
      <c r="S6" s="188"/>
      <c r="T6" s="188"/>
      <c r="U6" s="2" t="s">
        <v>1</v>
      </c>
      <c r="Y6" s="190">
        <v>41651</v>
      </c>
      <c r="Z6" s="190"/>
      <c r="AA6" s="190"/>
      <c r="AB6" s="190"/>
      <c r="AC6" s="190"/>
      <c r="AD6" s="190"/>
      <c r="AE6" s="190"/>
      <c r="AF6" s="190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4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8"/>
      <c r="BW6" s="58"/>
      <c r="BX6" s="57"/>
      <c r="BY6" s="57"/>
      <c r="BZ6" s="57"/>
      <c r="CA6" s="57"/>
      <c r="CB6" s="57"/>
      <c r="CC6" s="59"/>
      <c r="CD6" s="59"/>
      <c r="CE6" s="59"/>
      <c r="CF6" s="59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</row>
    <row r="7" spans="44:97" s="2" customFormat="1" ht="6" customHeight="1">
      <c r="AR7" s="32"/>
      <c r="AS7" s="33"/>
      <c r="AT7" s="33"/>
      <c r="AU7" s="33"/>
      <c r="AV7" s="33"/>
      <c r="AW7" s="33"/>
      <c r="AX7" s="33"/>
      <c r="AY7" s="33"/>
      <c r="AZ7" s="33"/>
      <c r="BA7" s="33"/>
      <c r="BB7" s="34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8"/>
      <c r="BW7" s="58"/>
      <c r="BX7" s="57"/>
      <c r="BY7" s="57"/>
      <c r="BZ7" s="57"/>
      <c r="CA7" s="57"/>
      <c r="CB7" s="57"/>
      <c r="CC7" s="59"/>
      <c r="CD7" s="59"/>
      <c r="CE7" s="59"/>
      <c r="CF7" s="59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</row>
    <row r="8" spans="1:97" s="2" customFormat="1" ht="15">
      <c r="A8" s="2" t="s">
        <v>56</v>
      </c>
      <c r="B8" s="191" t="s">
        <v>57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R8" s="35"/>
      <c r="AS8" s="36"/>
      <c r="AT8" s="36"/>
      <c r="AU8" s="36"/>
      <c r="AV8" s="36"/>
      <c r="AW8" s="36"/>
      <c r="AX8" s="36"/>
      <c r="AY8" s="36"/>
      <c r="AZ8" s="36"/>
      <c r="BA8" s="36"/>
      <c r="BB8" s="3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8"/>
      <c r="BW8" s="58"/>
      <c r="BX8" s="57"/>
      <c r="BY8" s="57"/>
      <c r="BZ8" s="57"/>
      <c r="CA8" s="57"/>
      <c r="CB8" s="57"/>
      <c r="CC8" s="59"/>
      <c r="CD8" s="59"/>
      <c r="CE8" s="59"/>
      <c r="CF8" s="59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</row>
    <row r="9" spans="57:97" s="2" customFormat="1" ht="6" customHeight="1"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8"/>
      <c r="BW9" s="58"/>
      <c r="BX9" s="57"/>
      <c r="BY9" s="57"/>
      <c r="BZ9" s="57"/>
      <c r="CA9" s="57"/>
      <c r="CB9" s="57"/>
      <c r="CC9" s="59"/>
      <c r="CD9" s="59"/>
      <c r="CE9" s="59"/>
      <c r="CF9" s="59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</row>
    <row r="10" spans="7:97" s="2" customFormat="1" ht="15.75">
      <c r="G10" s="6" t="s">
        <v>2</v>
      </c>
      <c r="H10" s="192">
        <v>0.375</v>
      </c>
      <c r="I10" s="192"/>
      <c r="J10" s="192"/>
      <c r="K10" s="192"/>
      <c r="L10" s="192"/>
      <c r="M10" s="7" t="s">
        <v>3</v>
      </c>
      <c r="T10" s="6" t="s">
        <v>4</v>
      </c>
      <c r="U10" s="187">
        <v>1</v>
      </c>
      <c r="V10" s="187"/>
      <c r="W10" s="20" t="s">
        <v>29</v>
      </c>
      <c r="X10" s="178">
        <v>0.00625</v>
      </c>
      <c r="Y10" s="178"/>
      <c r="Z10" s="178"/>
      <c r="AA10" s="178"/>
      <c r="AB10" s="178"/>
      <c r="AC10" s="7" t="s">
        <v>5</v>
      </c>
      <c r="AK10" s="6" t="s">
        <v>6</v>
      </c>
      <c r="AL10" s="178">
        <v>0.001388888888888889</v>
      </c>
      <c r="AM10" s="178"/>
      <c r="AN10" s="178"/>
      <c r="AO10" s="178"/>
      <c r="AP10" s="178"/>
      <c r="AQ10" s="7" t="s">
        <v>5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8"/>
      <c r="BW10" s="58"/>
      <c r="BX10" s="57"/>
      <c r="BY10" s="57"/>
      <c r="BZ10" s="57"/>
      <c r="CA10" s="57"/>
      <c r="CB10" s="57"/>
      <c r="CC10" s="59"/>
      <c r="CD10" s="59"/>
      <c r="CE10" s="59"/>
      <c r="CF10" s="59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29" t="s">
        <v>12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E15" s="129" t="s">
        <v>13</v>
      </c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1"/>
    </row>
    <row r="16" spans="2:55" ht="15">
      <c r="B16" s="132" t="s">
        <v>8</v>
      </c>
      <c r="C16" s="133"/>
      <c r="D16" s="134" t="s">
        <v>51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5"/>
      <c r="Z16" s="136"/>
      <c r="AE16" s="132" t="s">
        <v>8</v>
      </c>
      <c r="AF16" s="133"/>
      <c r="AG16" s="134" t="s">
        <v>50</v>
      </c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5"/>
      <c r="BC16" s="136"/>
    </row>
    <row r="17" spans="2:55" ht="15">
      <c r="B17" s="132" t="s">
        <v>9</v>
      </c>
      <c r="C17" s="133"/>
      <c r="D17" s="134" t="s">
        <v>58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5"/>
      <c r="Z17" s="136"/>
      <c r="AE17" s="132" t="s">
        <v>9</v>
      </c>
      <c r="AF17" s="133"/>
      <c r="AG17" s="134" t="s">
        <v>62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C17" s="136"/>
    </row>
    <row r="18" spans="2:55" ht="15">
      <c r="B18" s="132" t="s">
        <v>10</v>
      </c>
      <c r="C18" s="133"/>
      <c r="D18" s="134" t="s">
        <v>59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5"/>
      <c r="Z18" s="136"/>
      <c r="AE18" s="132" t="s">
        <v>10</v>
      </c>
      <c r="AF18" s="133"/>
      <c r="AG18" s="134" t="s">
        <v>66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5"/>
      <c r="BC18" s="136"/>
    </row>
    <row r="19" spans="2:55" ht="15.75" thickBot="1">
      <c r="B19" s="171" t="s">
        <v>11</v>
      </c>
      <c r="C19" s="172"/>
      <c r="D19" s="175" t="s">
        <v>60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3"/>
      <c r="Z19" s="174"/>
      <c r="AE19" s="171" t="s">
        <v>11</v>
      </c>
      <c r="AF19" s="172"/>
      <c r="AG19" s="175" t="s">
        <v>63</v>
      </c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3"/>
      <c r="BC19" s="174"/>
    </row>
    <row r="20" spans="57:80" ht="6" customHeight="1" thickBot="1"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52"/>
      <c r="BY20" s="52"/>
      <c r="BZ20" s="52"/>
      <c r="CA20" s="52"/>
      <c r="CB20" s="52"/>
    </row>
    <row r="21" spans="16:80" ht="16.5" thickBot="1">
      <c r="P21" s="129" t="s">
        <v>30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1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52"/>
      <c r="BY21" s="52"/>
      <c r="BZ21" s="52"/>
      <c r="CA21" s="52"/>
      <c r="CB21" s="52"/>
    </row>
    <row r="22" spans="16:80" ht="15">
      <c r="P22" s="132" t="s">
        <v>8</v>
      </c>
      <c r="Q22" s="133"/>
      <c r="R22" s="134" t="s">
        <v>52</v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5"/>
      <c r="AN22" s="13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52"/>
      <c r="BY22" s="52"/>
      <c r="BZ22" s="52"/>
      <c r="CA22" s="52"/>
      <c r="CB22" s="52"/>
    </row>
    <row r="23" spans="16:80" ht="15">
      <c r="P23" s="132" t="s">
        <v>9</v>
      </c>
      <c r="Q23" s="133"/>
      <c r="R23" s="134" t="s">
        <v>64</v>
      </c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5"/>
      <c r="AN23" s="13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52"/>
      <c r="BY23" s="52"/>
      <c r="BZ23" s="52"/>
      <c r="CA23" s="52"/>
      <c r="CB23" s="52"/>
    </row>
    <row r="24" spans="16:80" ht="15">
      <c r="P24" s="132" t="s">
        <v>10</v>
      </c>
      <c r="Q24" s="133"/>
      <c r="R24" s="134" t="s">
        <v>53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136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52"/>
      <c r="BY24" s="52"/>
      <c r="BZ24" s="52"/>
      <c r="CA24" s="52"/>
      <c r="CB24" s="52"/>
    </row>
    <row r="25" spans="16:80" ht="15.75" thickBot="1">
      <c r="P25" s="171" t="s">
        <v>11</v>
      </c>
      <c r="Q25" s="172"/>
      <c r="R25" s="175" t="s">
        <v>61</v>
      </c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3"/>
      <c r="AN25" s="174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52"/>
      <c r="BY25" s="52"/>
      <c r="BZ25" s="52"/>
      <c r="CA25" s="52"/>
      <c r="CB25" s="52"/>
    </row>
    <row r="27" spans="2:14" ht="12.75">
      <c r="B27" s="1" t="s">
        <v>23</v>
      </c>
      <c r="N27" s="19"/>
    </row>
    <row r="28" ht="6" customHeight="1" thickBot="1"/>
    <row r="29" spans="2:99" s="4" customFormat="1" ht="16.5" customHeight="1" thickBot="1">
      <c r="B29" s="176" t="s">
        <v>14</v>
      </c>
      <c r="C29" s="177"/>
      <c r="D29" s="169"/>
      <c r="E29" s="108"/>
      <c r="F29" s="170"/>
      <c r="G29" s="169" t="s">
        <v>15</v>
      </c>
      <c r="H29" s="108"/>
      <c r="I29" s="170"/>
      <c r="J29" s="169" t="s">
        <v>17</v>
      </c>
      <c r="K29" s="108"/>
      <c r="L29" s="108"/>
      <c r="M29" s="108"/>
      <c r="N29" s="170"/>
      <c r="O29" s="169" t="s">
        <v>18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70"/>
      <c r="AW29" s="169" t="s">
        <v>21</v>
      </c>
      <c r="AX29" s="108"/>
      <c r="AY29" s="108"/>
      <c r="AZ29" s="108"/>
      <c r="BA29" s="170"/>
      <c r="BB29" s="167"/>
      <c r="BC29" s="168"/>
      <c r="BE29" s="61"/>
      <c r="BF29" s="62" t="s">
        <v>28</v>
      </c>
      <c r="BG29" s="63"/>
      <c r="BH29" s="63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4"/>
      <c r="BW29" s="64"/>
      <c r="BX29" s="61"/>
      <c r="BY29" s="61"/>
      <c r="BZ29" s="61"/>
      <c r="CA29" s="61"/>
      <c r="CB29" s="61"/>
      <c r="CC29" s="65"/>
      <c r="CD29" s="65"/>
      <c r="CE29" s="65"/>
      <c r="CF29" s="65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49"/>
      <c r="CU29" s="49"/>
    </row>
    <row r="30" spans="2:97" s="5" customFormat="1" ht="22.5" customHeight="1">
      <c r="B30" s="165">
        <v>1</v>
      </c>
      <c r="C30" s="159"/>
      <c r="D30" s="159"/>
      <c r="E30" s="159"/>
      <c r="F30" s="159"/>
      <c r="G30" s="159" t="s">
        <v>16</v>
      </c>
      <c r="H30" s="159"/>
      <c r="I30" s="159"/>
      <c r="J30" s="160">
        <f>$H$10</f>
        <v>0.375</v>
      </c>
      <c r="K30" s="160"/>
      <c r="L30" s="160"/>
      <c r="M30" s="160"/>
      <c r="N30" s="161"/>
      <c r="O30" s="162" t="str">
        <f>D16</f>
        <v>FC Pesch I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" t="s">
        <v>20</v>
      </c>
      <c r="AF30" s="163" t="str">
        <f>D17</f>
        <v>1.FC Köln</v>
      </c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4"/>
      <c r="AW30" s="147"/>
      <c r="AX30" s="145"/>
      <c r="AY30" s="16" t="s">
        <v>19</v>
      </c>
      <c r="AZ30" s="145"/>
      <c r="BA30" s="146"/>
      <c r="BB30" s="147"/>
      <c r="BC30" s="148"/>
      <c r="BE30" s="67" t="str">
        <f>IF(ISBLANK(AZ30),"0",IF(AW30&gt;AZ30,3,IF(AW30=AZ30,1,0)))</f>
        <v>0</v>
      </c>
      <c r="BF30" s="68" t="s">
        <v>19</v>
      </c>
      <c r="BG30" s="67" t="str">
        <f>IF(ISBLANK(AJ30),"0",IF(AJ30&gt;AG30,3,IF(AJ30=AG30,1,0)))</f>
        <v>0</v>
      </c>
      <c r="BH30" s="69" t="str">
        <f>IF(ISBLANK(AZ30),"0",IF(AZ30&gt;AW30,3,IF(AZ30=AW30,1,0)))</f>
        <v>0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 t="s">
        <v>19</v>
      </c>
      <c r="BV30" s="67" t="str">
        <f>IF(ISBLANK(AZ30),"0",IF(AZ30&gt;AW30,3,IF(AZ30=AW30,1,0)))</f>
        <v>0</v>
      </c>
      <c r="BW30" s="64"/>
      <c r="BX30" s="61"/>
      <c r="BY30" s="70" t="s">
        <v>12</v>
      </c>
      <c r="BZ30" s="61" t="s">
        <v>24</v>
      </c>
      <c r="CA30" s="106" t="s">
        <v>25</v>
      </c>
      <c r="CB30" s="106"/>
      <c r="CC30" s="106"/>
      <c r="CD30" s="71" t="s">
        <v>26</v>
      </c>
      <c r="CE30" s="72"/>
      <c r="CF30" s="72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</row>
    <row r="31" spans="2:99" s="4" customFormat="1" ht="22.5" customHeight="1" thickBot="1">
      <c r="B31" s="166">
        <v>2</v>
      </c>
      <c r="C31" s="149"/>
      <c r="D31" s="149"/>
      <c r="E31" s="149"/>
      <c r="F31" s="149"/>
      <c r="G31" s="149" t="s">
        <v>16</v>
      </c>
      <c r="H31" s="149"/>
      <c r="I31" s="149"/>
      <c r="J31" s="150">
        <f>J30+$U$10*$X$10+$AL$10</f>
        <v>0.38263888888888886</v>
      </c>
      <c r="K31" s="150"/>
      <c r="L31" s="150"/>
      <c r="M31" s="150"/>
      <c r="N31" s="151"/>
      <c r="O31" s="152" t="str">
        <f>D18</f>
        <v>Deutz 05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8" t="s">
        <v>20</v>
      </c>
      <c r="AF31" s="153" t="str">
        <f>D19</f>
        <v>VfL Sindorf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155"/>
      <c r="AX31" s="156"/>
      <c r="AY31" s="8" t="s">
        <v>19</v>
      </c>
      <c r="AZ31" s="156"/>
      <c r="BA31" s="157"/>
      <c r="BB31" s="155"/>
      <c r="BC31" s="158"/>
      <c r="BE31" s="67" t="str">
        <f aca="true" t="shared" si="0" ref="BE31:BE47">IF(ISBLANK(AZ31),"0",IF(AW31&gt;AZ31,3,IF(AW31=AZ31,1,0)))</f>
        <v>0</v>
      </c>
      <c r="BF31" s="64" t="s">
        <v>19</v>
      </c>
      <c r="BG31" s="67" t="str">
        <f>IF(ISBLANK(AJ31),"0",IF(AJ31&gt;AG31,3,IF(AJ31=AG31,1,0)))</f>
        <v>0</v>
      </c>
      <c r="BH31" s="69" t="str">
        <f aca="true" t="shared" si="1" ref="BH31:BH47">IF(ISBLANK(AZ31),"0",IF(AZ31&gt;AW31,3,IF(AZ31=AW31,1,0)))</f>
        <v>0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 t="s">
        <v>19</v>
      </c>
      <c r="BV31" s="67" t="str">
        <f aca="true" t="shared" si="2" ref="BV31:BV47">IF(ISBLANK(AZ31),"0",IF(AZ31&gt;AW31,3,IF(AZ31=AW31,1,0)))</f>
        <v>0</v>
      </c>
      <c r="BW31" s="64"/>
      <c r="BX31" s="61"/>
      <c r="BY31" s="61" t="str">
        <f>$D$16</f>
        <v>FC Pesch I</v>
      </c>
      <c r="BZ31" s="67">
        <f>SUM($BE$30+$BV$36+$BE$42)</f>
        <v>0</v>
      </c>
      <c r="CA31" s="65">
        <f>SUM($AW$30+$AZ$36+$AW$42)</f>
        <v>0</v>
      </c>
      <c r="CB31" s="74" t="s">
        <v>19</v>
      </c>
      <c r="CC31" s="75">
        <f>SUM($AZ$30+$AW$36+$AZ$42)</f>
        <v>0</v>
      </c>
      <c r="CD31" s="76">
        <f>SUM(CA31-CC31)</f>
        <v>0</v>
      </c>
      <c r="CE31" s="65"/>
      <c r="CF31" s="65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47"/>
      <c r="CU31" s="47"/>
    </row>
    <row r="32" spans="2:99" s="4" customFormat="1" ht="22.5" customHeight="1">
      <c r="B32" s="165">
        <v>3</v>
      </c>
      <c r="C32" s="159"/>
      <c r="D32" s="159"/>
      <c r="E32" s="159"/>
      <c r="F32" s="159"/>
      <c r="G32" s="159" t="s">
        <v>22</v>
      </c>
      <c r="H32" s="159"/>
      <c r="I32" s="159"/>
      <c r="J32" s="160">
        <f>J31+$U$10*$X$10+$AL$10</f>
        <v>0.3902777777777777</v>
      </c>
      <c r="K32" s="160"/>
      <c r="L32" s="160"/>
      <c r="M32" s="160"/>
      <c r="N32" s="161"/>
      <c r="O32" s="162" t="str">
        <f>AG16</f>
        <v>FC Pesch II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" t="s">
        <v>20</v>
      </c>
      <c r="AF32" s="163" t="str">
        <f>AG17</f>
        <v>DN-Niederau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4"/>
      <c r="AW32" s="147"/>
      <c r="AX32" s="145"/>
      <c r="AY32" s="16" t="s">
        <v>19</v>
      </c>
      <c r="AZ32" s="145"/>
      <c r="BA32" s="146"/>
      <c r="BB32" s="147"/>
      <c r="BC32" s="148"/>
      <c r="BE32" s="67" t="str">
        <f t="shared" si="0"/>
        <v>0</v>
      </c>
      <c r="BF32" s="69" t="str">
        <f aca="true" t="shared" si="3" ref="BF32:BF47">IF(ISBLANK(AW32),"0",IF(AW32&gt;AZ32,3,IF(AW32=AZ32,1,0)))</f>
        <v>0</v>
      </c>
      <c r="BG32" s="69" t="s">
        <v>19</v>
      </c>
      <c r="BH32" s="69" t="str">
        <f t="shared" si="1"/>
        <v>0</v>
      </c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 t="s">
        <v>19</v>
      </c>
      <c r="BV32" s="67" t="str">
        <f t="shared" si="2"/>
        <v>0</v>
      </c>
      <c r="BW32" s="64"/>
      <c r="BX32" s="61"/>
      <c r="BY32" s="61" t="str">
        <f>$D$17</f>
        <v>1.FC Köln</v>
      </c>
      <c r="BZ32" s="67">
        <f>SUM($BV$30+$BE$37+$BE$43)</f>
        <v>0</v>
      </c>
      <c r="CA32" s="65">
        <f>SUM($AZ$30+$AW$37+$AW$43)</f>
        <v>0</v>
      </c>
      <c r="CB32" s="74" t="s">
        <v>19</v>
      </c>
      <c r="CC32" s="75">
        <f>SUM($AW$30+$AZ$37++$AZ$43)</f>
        <v>0</v>
      </c>
      <c r="CD32" s="76">
        <f>SUM(CA32-CC32)</f>
        <v>0</v>
      </c>
      <c r="CE32" s="65"/>
      <c r="CF32" s="65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47"/>
      <c r="CU32" s="47"/>
    </row>
    <row r="33" spans="2:99" s="4" customFormat="1" ht="22.5" customHeight="1" thickBot="1">
      <c r="B33" s="166">
        <v>4</v>
      </c>
      <c r="C33" s="149"/>
      <c r="D33" s="149"/>
      <c r="E33" s="149"/>
      <c r="F33" s="149"/>
      <c r="G33" s="149" t="s">
        <v>22</v>
      </c>
      <c r="H33" s="149"/>
      <c r="I33" s="149"/>
      <c r="J33" s="150">
        <f>J32+$U$10*$X$10+$AL$10</f>
        <v>0.3979166666666666</v>
      </c>
      <c r="K33" s="150"/>
      <c r="L33" s="150"/>
      <c r="M33" s="150"/>
      <c r="N33" s="151"/>
      <c r="O33" s="152" t="str">
        <f>AG18</f>
        <v>Heiligenhauser SV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8" t="s">
        <v>20</v>
      </c>
      <c r="AF33" s="153" t="str">
        <f>AG19</f>
        <v>Nippes 78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155"/>
      <c r="AX33" s="156"/>
      <c r="AY33" s="8" t="s">
        <v>19</v>
      </c>
      <c r="AZ33" s="156"/>
      <c r="BA33" s="157"/>
      <c r="BB33" s="155"/>
      <c r="BC33" s="158"/>
      <c r="BE33" s="67" t="str">
        <f t="shared" si="0"/>
        <v>0</v>
      </c>
      <c r="BF33" s="69" t="str">
        <f t="shared" si="3"/>
        <v>0</v>
      </c>
      <c r="BG33" s="69" t="s">
        <v>19</v>
      </c>
      <c r="BH33" s="69" t="str">
        <f t="shared" si="1"/>
        <v>0</v>
      </c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 t="s">
        <v>19</v>
      </c>
      <c r="BV33" s="67" t="str">
        <f t="shared" si="2"/>
        <v>0</v>
      </c>
      <c r="BW33" s="64"/>
      <c r="BX33" s="61"/>
      <c r="BY33" s="61" t="str">
        <f>$D$18</f>
        <v>Deutz 05</v>
      </c>
      <c r="BZ33" s="67">
        <f>SUM($BE$31+$BV$37+$BV$42)</f>
        <v>0</v>
      </c>
      <c r="CA33" s="65">
        <f>SUM($AW$31+$AZ$37+$AZ$42)</f>
        <v>0</v>
      </c>
      <c r="CB33" s="74" t="s">
        <v>19</v>
      </c>
      <c r="CC33" s="75">
        <f>SUM($AZ$31+$AW$37+$AW$42)</f>
        <v>0</v>
      </c>
      <c r="CD33" s="76">
        <f>SUM(CA33-CC33)</f>
        <v>0</v>
      </c>
      <c r="CE33" s="65"/>
      <c r="CF33" s="65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47"/>
      <c r="CU33" s="47"/>
    </row>
    <row r="34" spans="2:99" s="4" customFormat="1" ht="22.5" customHeight="1">
      <c r="B34" s="165">
        <v>5</v>
      </c>
      <c r="C34" s="159"/>
      <c r="D34" s="159"/>
      <c r="E34" s="159"/>
      <c r="F34" s="159"/>
      <c r="G34" s="159" t="s">
        <v>31</v>
      </c>
      <c r="H34" s="159"/>
      <c r="I34" s="159"/>
      <c r="J34" s="160">
        <f aca="true" t="shared" si="4" ref="J34:J47">J33+$U$10*$X$10+$AL$10</f>
        <v>0.40555555555555545</v>
      </c>
      <c r="K34" s="160"/>
      <c r="L34" s="160"/>
      <c r="M34" s="160"/>
      <c r="N34" s="161"/>
      <c r="O34" s="162" t="str">
        <f>R22</f>
        <v>FC Pesch III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" t="s">
        <v>20</v>
      </c>
      <c r="AF34" s="163" t="str">
        <f>R23</f>
        <v>VfR Stommeln</v>
      </c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147"/>
      <c r="AX34" s="145"/>
      <c r="AY34" s="16" t="s">
        <v>19</v>
      </c>
      <c r="AZ34" s="145"/>
      <c r="BA34" s="146"/>
      <c r="BB34" s="147"/>
      <c r="BC34" s="148"/>
      <c r="BE34" s="67" t="str">
        <f t="shared" si="0"/>
        <v>0</v>
      </c>
      <c r="BF34" s="69" t="str">
        <f t="shared" si="3"/>
        <v>0</v>
      </c>
      <c r="BG34" s="69" t="s">
        <v>19</v>
      </c>
      <c r="BH34" s="69" t="str">
        <f t="shared" si="1"/>
        <v>0</v>
      </c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 t="s">
        <v>19</v>
      </c>
      <c r="BV34" s="67" t="str">
        <f t="shared" si="2"/>
        <v>0</v>
      </c>
      <c r="BW34" s="64"/>
      <c r="BX34" s="61"/>
      <c r="BY34" s="61" t="str">
        <f>$D$19</f>
        <v>VfL Sindorf</v>
      </c>
      <c r="BZ34" s="67">
        <f>SUM($BV$31+$BE$36+$BV$43)</f>
        <v>0</v>
      </c>
      <c r="CA34" s="65">
        <f>SUM($AZ$31+$AW$36+$AZ$43)</f>
        <v>0</v>
      </c>
      <c r="CB34" s="74" t="s">
        <v>19</v>
      </c>
      <c r="CC34" s="75">
        <f>SUM($AW$31+$AZ$36+$AW$43)</f>
        <v>0</v>
      </c>
      <c r="CD34" s="76">
        <f>SUM(CA34-CC34)</f>
        <v>0</v>
      </c>
      <c r="CE34" s="65"/>
      <c r="CF34" s="65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47"/>
      <c r="CU34" s="47"/>
    </row>
    <row r="35" spans="2:99" s="4" customFormat="1" ht="22.5" customHeight="1" thickBot="1">
      <c r="B35" s="166">
        <v>6</v>
      </c>
      <c r="C35" s="149"/>
      <c r="D35" s="149"/>
      <c r="E35" s="149"/>
      <c r="F35" s="149"/>
      <c r="G35" s="149" t="s">
        <v>31</v>
      </c>
      <c r="H35" s="149"/>
      <c r="I35" s="149"/>
      <c r="J35" s="150">
        <f t="shared" si="4"/>
        <v>0.4131944444444443</v>
      </c>
      <c r="K35" s="150"/>
      <c r="L35" s="150"/>
      <c r="M35" s="150"/>
      <c r="N35" s="151"/>
      <c r="O35" s="152" t="str">
        <f>R24</f>
        <v>FC Pesch IV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8" t="s">
        <v>20</v>
      </c>
      <c r="AF35" s="153" t="str">
        <f>R25</f>
        <v>Pulheimer SC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4"/>
      <c r="AW35" s="155"/>
      <c r="AX35" s="156"/>
      <c r="AY35" s="8" t="s">
        <v>19</v>
      </c>
      <c r="AZ35" s="156"/>
      <c r="BA35" s="157"/>
      <c r="BB35" s="155"/>
      <c r="BC35" s="158"/>
      <c r="BE35" s="67" t="str">
        <f t="shared" si="0"/>
        <v>0</v>
      </c>
      <c r="BF35" s="69" t="str">
        <f t="shared" si="3"/>
        <v>0</v>
      </c>
      <c r="BG35" s="69" t="s">
        <v>19</v>
      </c>
      <c r="BH35" s="69" t="str">
        <f t="shared" si="1"/>
        <v>0</v>
      </c>
      <c r="BI35" s="61"/>
      <c r="BJ35" s="61"/>
      <c r="BK35" s="50"/>
      <c r="BL35" s="50"/>
      <c r="BM35" s="50"/>
      <c r="BN35" s="50"/>
      <c r="BO35" s="50"/>
      <c r="BP35" s="50"/>
      <c r="BQ35" s="50"/>
      <c r="BR35" s="50"/>
      <c r="BS35" s="50"/>
      <c r="BT35" s="61"/>
      <c r="BU35" s="61" t="s">
        <v>19</v>
      </c>
      <c r="BV35" s="67" t="str">
        <f t="shared" si="2"/>
        <v>0</v>
      </c>
      <c r="BW35" s="64"/>
      <c r="BX35" s="61"/>
      <c r="BY35" s="61"/>
      <c r="BZ35" s="61"/>
      <c r="CA35" s="65"/>
      <c r="CB35" s="65"/>
      <c r="CC35" s="65"/>
      <c r="CD35" s="65"/>
      <c r="CE35" s="65"/>
      <c r="CF35" s="65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47"/>
      <c r="CU35" s="47"/>
    </row>
    <row r="36" spans="2:99" s="4" customFormat="1" ht="22.5" customHeight="1">
      <c r="B36" s="165">
        <v>7</v>
      </c>
      <c r="C36" s="159"/>
      <c r="D36" s="159"/>
      <c r="E36" s="159"/>
      <c r="F36" s="159"/>
      <c r="G36" s="159" t="s">
        <v>16</v>
      </c>
      <c r="H36" s="159"/>
      <c r="I36" s="159"/>
      <c r="J36" s="160">
        <f t="shared" si="4"/>
        <v>0.42083333333333317</v>
      </c>
      <c r="K36" s="160"/>
      <c r="L36" s="160"/>
      <c r="M36" s="160"/>
      <c r="N36" s="161"/>
      <c r="O36" s="162" t="str">
        <f>D19</f>
        <v>VfL Sindorf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" t="s">
        <v>20</v>
      </c>
      <c r="AF36" s="163" t="str">
        <f>D16</f>
        <v>FC Pesch I</v>
      </c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147"/>
      <c r="AX36" s="145"/>
      <c r="AY36" s="16" t="s">
        <v>19</v>
      </c>
      <c r="AZ36" s="145"/>
      <c r="BA36" s="146"/>
      <c r="BB36" s="147"/>
      <c r="BC36" s="148"/>
      <c r="BD36" s="18"/>
      <c r="BE36" s="67" t="str">
        <f t="shared" si="0"/>
        <v>0</v>
      </c>
      <c r="BF36" s="69" t="str">
        <f t="shared" si="3"/>
        <v>0</v>
      </c>
      <c r="BG36" s="69" t="s">
        <v>19</v>
      </c>
      <c r="BH36" s="69" t="str">
        <f t="shared" si="1"/>
        <v>0</v>
      </c>
      <c r="BI36" s="61"/>
      <c r="BJ36" s="61"/>
      <c r="BK36" s="77"/>
      <c r="BL36" s="77"/>
      <c r="BM36" s="78" t="str">
        <f>$D$17</f>
        <v>1.FC Köln</v>
      </c>
      <c r="BN36" s="79">
        <f>SUM($BH$30+$BF$35+$BH$42+$BF$47)</f>
        <v>0</v>
      </c>
      <c r="BO36" s="79">
        <f>SUM($AZ$30+$AW$35+$AZ$42+$AW$47)</f>
        <v>0</v>
      </c>
      <c r="BP36" s="80" t="s">
        <v>19</v>
      </c>
      <c r="BQ36" s="79">
        <f>SUM($AW$30+$AZ$35+$AW$42+$AZ$47)</f>
        <v>0</v>
      </c>
      <c r="BR36" s="81">
        <f>SUM(BO36-BQ36)</f>
        <v>0</v>
      </c>
      <c r="BS36" s="61"/>
      <c r="BT36" s="61"/>
      <c r="BU36" s="61" t="s">
        <v>19</v>
      </c>
      <c r="BV36" s="67" t="str">
        <f t="shared" si="2"/>
        <v>0</v>
      </c>
      <c r="BW36" s="64"/>
      <c r="BX36" s="61"/>
      <c r="BY36" s="70" t="s">
        <v>13</v>
      </c>
      <c r="BZ36" s="61" t="s">
        <v>24</v>
      </c>
      <c r="CA36" s="106" t="s">
        <v>25</v>
      </c>
      <c r="CB36" s="106"/>
      <c r="CC36" s="106"/>
      <c r="CD36" s="71" t="s">
        <v>26</v>
      </c>
      <c r="CE36" s="65"/>
      <c r="CF36" s="65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47"/>
      <c r="CU36" s="47"/>
    </row>
    <row r="37" spans="2:99" s="4" customFormat="1" ht="22.5" customHeight="1" thickBot="1">
      <c r="B37" s="166">
        <v>8</v>
      </c>
      <c r="C37" s="149"/>
      <c r="D37" s="149"/>
      <c r="E37" s="149"/>
      <c r="F37" s="149"/>
      <c r="G37" s="149" t="s">
        <v>16</v>
      </c>
      <c r="H37" s="149"/>
      <c r="I37" s="149"/>
      <c r="J37" s="150">
        <f t="shared" si="4"/>
        <v>0.42847222222222203</v>
      </c>
      <c r="K37" s="150"/>
      <c r="L37" s="150"/>
      <c r="M37" s="150"/>
      <c r="N37" s="151"/>
      <c r="O37" s="152" t="str">
        <f>D17</f>
        <v>1.FC Köln</v>
      </c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8" t="s">
        <v>20</v>
      </c>
      <c r="AF37" s="153" t="str">
        <f>D18</f>
        <v>Deutz 05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4"/>
      <c r="AW37" s="155"/>
      <c r="AX37" s="156"/>
      <c r="AY37" s="8" t="s">
        <v>19</v>
      </c>
      <c r="AZ37" s="156"/>
      <c r="BA37" s="157"/>
      <c r="BB37" s="155"/>
      <c r="BC37" s="158"/>
      <c r="BD37" s="18"/>
      <c r="BE37" s="67" t="str">
        <f t="shared" si="0"/>
        <v>0</v>
      </c>
      <c r="BF37" s="69" t="str">
        <f t="shared" si="3"/>
        <v>0</v>
      </c>
      <c r="BG37" s="69" t="s">
        <v>19</v>
      </c>
      <c r="BH37" s="69" t="str">
        <f t="shared" si="1"/>
        <v>0</v>
      </c>
      <c r="BI37" s="61"/>
      <c r="BJ37" s="61"/>
      <c r="BK37" s="77"/>
      <c r="BL37" s="77"/>
      <c r="BM37" s="78">
        <f>$D$20</f>
        <v>0</v>
      </c>
      <c r="BN37" s="79">
        <f>SUM($BF$34+$BH$38+$BF$43+$BH$47)</f>
        <v>0</v>
      </c>
      <c r="BO37" s="79">
        <f>SUM($AW$34+$AZ$38+$AW$43+$AZ$47)</f>
        <v>0</v>
      </c>
      <c r="BP37" s="80" t="s">
        <v>19</v>
      </c>
      <c r="BQ37" s="79">
        <f>SUM($AZ$34+$AW$38+$AZ$43+$AW$47)</f>
        <v>0</v>
      </c>
      <c r="BR37" s="81">
        <f>SUM(BO37-BQ37)</f>
        <v>0</v>
      </c>
      <c r="BS37" s="61"/>
      <c r="BT37" s="61"/>
      <c r="BU37" s="61" t="s">
        <v>19</v>
      </c>
      <c r="BV37" s="67" t="str">
        <f t="shared" si="2"/>
        <v>0</v>
      </c>
      <c r="BW37" s="64"/>
      <c r="BX37" s="61"/>
      <c r="BY37" s="61" t="str">
        <f>$AG$16</f>
        <v>FC Pesch II</v>
      </c>
      <c r="BZ37" s="67">
        <f>SUM($BE$32+$BV$38+$BE$44)</f>
        <v>0</v>
      </c>
      <c r="CA37" s="65">
        <f>SUM($AW$32+$AZ$38+$AW$44)</f>
        <v>0</v>
      </c>
      <c r="CB37" s="74" t="s">
        <v>19</v>
      </c>
      <c r="CC37" s="75">
        <f>SUM($AZ$32+$AW$38+$AZ$44)</f>
        <v>0</v>
      </c>
      <c r="CD37" s="76">
        <f>SUM(CA37-CC37)</f>
        <v>0</v>
      </c>
      <c r="CE37" s="65"/>
      <c r="CF37" s="65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47"/>
      <c r="CU37" s="47"/>
    </row>
    <row r="38" spans="2:99" s="4" customFormat="1" ht="22.5" customHeight="1">
      <c r="B38" s="165">
        <v>9</v>
      </c>
      <c r="C38" s="159"/>
      <c r="D38" s="159"/>
      <c r="E38" s="159"/>
      <c r="F38" s="159"/>
      <c r="G38" s="159" t="s">
        <v>22</v>
      </c>
      <c r="H38" s="159"/>
      <c r="I38" s="159"/>
      <c r="J38" s="160">
        <f t="shared" si="4"/>
        <v>0.4361111111111109</v>
      </c>
      <c r="K38" s="160"/>
      <c r="L38" s="160"/>
      <c r="M38" s="160"/>
      <c r="N38" s="161"/>
      <c r="O38" s="162" t="str">
        <f>AG19</f>
        <v>Nippes 78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" t="s">
        <v>20</v>
      </c>
      <c r="AF38" s="163" t="str">
        <f>AG16</f>
        <v>FC Pesch II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4"/>
      <c r="AW38" s="147"/>
      <c r="AX38" s="145"/>
      <c r="AY38" s="16" t="s">
        <v>19</v>
      </c>
      <c r="AZ38" s="145"/>
      <c r="BA38" s="146"/>
      <c r="BB38" s="147"/>
      <c r="BC38" s="148"/>
      <c r="BD38" s="18"/>
      <c r="BE38" s="67" t="str">
        <f t="shared" si="0"/>
        <v>0</v>
      </c>
      <c r="BF38" s="69" t="str">
        <f t="shared" si="3"/>
        <v>0</v>
      </c>
      <c r="BG38" s="69" t="s">
        <v>19</v>
      </c>
      <c r="BH38" s="69" t="str">
        <f t="shared" si="1"/>
        <v>0</v>
      </c>
      <c r="BI38" s="61"/>
      <c r="BJ38" s="61"/>
      <c r="BK38" s="77"/>
      <c r="BL38" s="77"/>
      <c r="BM38" s="78" t="str">
        <f>$D$19</f>
        <v>VfL Sindorf</v>
      </c>
      <c r="BN38" s="79" t="e">
        <f>SUM($BF$31+$BH$35+$BF$39+$BH$43)</f>
        <v>#VALUE!</v>
      </c>
      <c r="BO38" s="79">
        <f>SUM($AW$31+$AZ$35+$AW$39+$AZ$43)</f>
        <v>0</v>
      </c>
      <c r="BP38" s="80" t="s">
        <v>19</v>
      </c>
      <c r="BQ38" s="79">
        <f>SUM($AZ$31+$AW$35+$AZ$39+$AW$43)</f>
        <v>0</v>
      </c>
      <c r="BR38" s="81">
        <f>SUM(BO38-BQ38)</f>
        <v>0</v>
      </c>
      <c r="BS38" s="61"/>
      <c r="BT38" s="61"/>
      <c r="BU38" s="61" t="s">
        <v>19</v>
      </c>
      <c r="BV38" s="67" t="str">
        <f t="shared" si="2"/>
        <v>0</v>
      </c>
      <c r="BW38" s="64"/>
      <c r="BX38" s="61"/>
      <c r="BY38" s="61" t="str">
        <f>$AG$17</f>
        <v>DN-Niederau</v>
      </c>
      <c r="BZ38" s="67">
        <f>SUM($BV$32+$BE$39+$BE$45)</f>
        <v>0</v>
      </c>
      <c r="CA38" s="65">
        <f>SUM($AZ$32+$AW$39+$AW$45)</f>
        <v>0</v>
      </c>
      <c r="CB38" s="74" t="s">
        <v>19</v>
      </c>
      <c r="CC38" s="75">
        <f>SUM($AW$32+$AZ$39+$AZ$45)</f>
        <v>0</v>
      </c>
      <c r="CD38" s="76">
        <f>SUM(CA38-CC38)</f>
        <v>0</v>
      </c>
      <c r="CE38" s="65"/>
      <c r="CF38" s="65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47"/>
      <c r="CU38" s="47"/>
    </row>
    <row r="39" spans="2:99" s="4" customFormat="1" ht="22.5" customHeight="1" thickBot="1">
      <c r="B39" s="166">
        <v>10</v>
      </c>
      <c r="C39" s="149"/>
      <c r="D39" s="149"/>
      <c r="E39" s="149"/>
      <c r="F39" s="149"/>
      <c r="G39" s="149" t="s">
        <v>22</v>
      </c>
      <c r="H39" s="149"/>
      <c r="I39" s="149"/>
      <c r="J39" s="150">
        <f t="shared" si="4"/>
        <v>0.44374999999999976</v>
      </c>
      <c r="K39" s="150"/>
      <c r="L39" s="150"/>
      <c r="M39" s="150"/>
      <c r="N39" s="151"/>
      <c r="O39" s="152" t="str">
        <f>AG17</f>
        <v>DN-Niederau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8" t="s">
        <v>20</v>
      </c>
      <c r="AF39" s="153" t="str">
        <f>AG18</f>
        <v>Heiligenhauser SV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4"/>
      <c r="AW39" s="155"/>
      <c r="AX39" s="156"/>
      <c r="AY39" s="8" t="s">
        <v>19</v>
      </c>
      <c r="AZ39" s="156"/>
      <c r="BA39" s="157"/>
      <c r="BB39" s="155"/>
      <c r="BC39" s="158"/>
      <c r="BD39" s="18"/>
      <c r="BE39" s="67" t="str">
        <f t="shared" si="0"/>
        <v>0</v>
      </c>
      <c r="BF39" s="69" t="str">
        <f t="shared" si="3"/>
        <v>0</v>
      </c>
      <c r="BG39" s="69" t="s">
        <v>19</v>
      </c>
      <c r="BH39" s="69" t="str">
        <f t="shared" si="1"/>
        <v>0</v>
      </c>
      <c r="BI39" s="61"/>
      <c r="BJ39" s="61"/>
      <c r="BK39" s="77"/>
      <c r="BL39" s="77"/>
      <c r="BM39" s="78" t="str">
        <f>$D$18</f>
        <v>Deutz 05</v>
      </c>
      <c r="BN39" s="79">
        <f>SUM($BH$31+$BF$38+$BF$42+$BH$46)</f>
        <v>0</v>
      </c>
      <c r="BO39" s="79">
        <f>SUM($AZ$31+$AW$38+$AW$42+$AZ$46)</f>
        <v>0</v>
      </c>
      <c r="BP39" s="80" t="s">
        <v>19</v>
      </c>
      <c r="BQ39" s="79">
        <f>SUM($AW$31+$AZ$38+$AZ$42+$AW$46)</f>
        <v>0</v>
      </c>
      <c r="BR39" s="81">
        <f>SUM(BO39-BQ39)</f>
        <v>0</v>
      </c>
      <c r="BS39" s="61"/>
      <c r="BT39" s="61"/>
      <c r="BU39" s="61" t="s">
        <v>19</v>
      </c>
      <c r="BV39" s="67" t="str">
        <f t="shared" si="2"/>
        <v>0</v>
      </c>
      <c r="BW39" s="64"/>
      <c r="BX39" s="61"/>
      <c r="BY39" s="61" t="str">
        <f>$AG$18</f>
        <v>Heiligenhauser SV</v>
      </c>
      <c r="BZ39" s="67">
        <f>SUM($BE$33+$BV$39+$BV$44)</f>
        <v>0</v>
      </c>
      <c r="CA39" s="65">
        <f>SUM($AW$33+$AZ$39+$AZ$44)</f>
        <v>0</v>
      </c>
      <c r="CB39" s="74" t="s">
        <v>19</v>
      </c>
      <c r="CC39" s="75">
        <f>SUM($AZ$33+$AW$39+$AW$44)</f>
        <v>0</v>
      </c>
      <c r="CD39" s="76">
        <f>SUM(CA39-CC39)</f>
        <v>0</v>
      </c>
      <c r="CE39" s="65"/>
      <c r="CF39" s="65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47"/>
      <c r="CU39" s="47"/>
    </row>
    <row r="40" spans="2:99" s="4" customFormat="1" ht="22.5" customHeight="1">
      <c r="B40" s="165">
        <v>11</v>
      </c>
      <c r="C40" s="159"/>
      <c r="D40" s="159"/>
      <c r="E40" s="159"/>
      <c r="F40" s="159"/>
      <c r="G40" s="159" t="s">
        <v>31</v>
      </c>
      <c r="H40" s="159"/>
      <c r="I40" s="159"/>
      <c r="J40" s="160">
        <f t="shared" si="4"/>
        <v>0.4513888888888886</v>
      </c>
      <c r="K40" s="160"/>
      <c r="L40" s="160"/>
      <c r="M40" s="160"/>
      <c r="N40" s="161"/>
      <c r="O40" s="162" t="str">
        <f>R25</f>
        <v>Pulheimer SC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" t="s">
        <v>20</v>
      </c>
      <c r="AF40" s="163" t="str">
        <f>R22</f>
        <v>FC Pesch III</v>
      </c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47"/>
      <c r="AX40" s="145"/>
      <c r="AY40" s="16" t="s">
        <v>19</v>
      </c>
      <c r="AZ40" s="145"/>
      <c r="BA40" s="146"/>
      <c r="BB40" s="147"/>
      <c r="BC40" s="148"/>
      <c r="BD40" s="18"/>
      <c r="BE40" s="67" t="str">
        <f t="shared" si="0"/>
        <v>0</v>
      </c>
      <c r="BF40" s="69" t="str">
        <f t="shared" si="3"/>
        <v>0</v>
      </c>
      <c r="BG40" s="69" t="s">
        <v>19</v>
      </c>
      <c r="BH40" s="69" t="str">
        <f t="shared" si="1"/>
        <v>0</v>
      </c>
      <c r="BI40" s="61"/>
      <c r="BJ40" s="61"/>
      <c r="BK40" s="77"/>
      <c r="BL40" s="77"/>
      <c r="BM40" s="82" t="str">
        <f>$D$16</f>
        <v>FC Pesch I</v>
      </c>
      <c r="BN40" s="79" t="e">
        <f>SUM($BF$30+$BH$34+$BH$39+$BF$46)</f>
        <v>#VALUE!</v>
      </c>
      <c r="BO40" s="79">
        <f>SUM($AW$30+$AZ$34+$AZ$39+$AW$46)</f>
        <v>0</v>
      </c>
      <c r="BP40" s="80" t="s">
        <v>19</v>
      </c>
      <c r="BQ40" s="79">
        <f>SUM($AZ$30+$AW$34+$AW$39+$AZ$46)</f>
        <v>0</v>
      </c>
      <c r="BR40" s="83">
        <f>SUM(BO40-BQ40)</f>
        <v>0</v>
      </c>
      <c r="BS40" s="61"/>
      <c r="BT40" s="61"/>
      <c r="BU40" s="61" t="s">
        <v>19</v>
      </c>
      <c r="BV40" s="67" t="str">
        <f t="shared" si="2"/>
        <v>0</v>
      </c>
      <c r="BW40" s="64"/>
      <c r="BX40" s="61"/>
      <c r="BY40" s="61" t="str">
        <f>$AG$19</f>
        <v>Nippes 78</v>
      </c>
      <c r="BZ40" s="67">
        <f>SUM($BV$33+$BE$38+$BV$45)</f>
        <v>0</v>
      </c>
      <c r="CA40" s="65">
        <f>SUM($AZ$33+$AW$38+$AZ$45)</f>
        <v>0</v>
      </c>
      <c r="CB40" s="74" t="s">
        <v>19</v>
      </c>
      <c r="CC40" s="75">
        <f>SUM($AW$33+$AZ$38+$AW$45)</f>
        <v>0</v>
      </c>
      <c r="CD40" s="76">
        <f>SUM(CA40-CC40)</f>
        <v>0</v>
      </c>
      <c r="CE40" s="65"/>
      <c r="CF40" s="65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47"/>
      <c r="CU40" s="47"/>
    </row>
    <row r="41" spans="2:99" s="4" customFormat="1" ht="22.5" customHeight="1" thickBot="1">
      <c r="B41" s="166">
        <v>12</v>
      </c>
      <c r="C41" s="149"/>
      <c r="D41" s="149"/>
      <c r="E41" s="149"/>
      <c r="F41" s="149"/>
      <c r="G41" s="149" t="s">
        <v>31</v>
      </c>
      <c r="H41" s="149"/>
      <c r="I41" s="149"/>
      <c r="J41" s="150">
        <f t="shared" si="4"/>
        <v>0.4590277777777775</v>
      </c>
      <c r="K41" s="150"/>
      <c r="L41" s="150"/>
      <c r="M41" s="150"/>
      <c r="N41" s="151"/>
      <c r="O41" s="152" t="str">
        <f>R23</f>
        <v>VfR Stommeln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8" t="s">
        <v>20</v>
      </c>
      <c r="AF41" s="153" t="str">
        <f>R24</f>
        <v>FC Pesch IV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4"/>
      <c r="AW41" s="155"/>
      <c r="AX41" s="156"/>
      <c r="AY41" s="8" t="s">
        <v>19</v>
      </c>
      <c r="AZ41" s="156"/>
      <c r="BA41" s="157"/>
      <c r="BB41" s="155"/>
      <c r="BC41" s="158"/>
      <c r="BD41" s="18"/>
      <c r="BE41" s="67" t="str">
        <f t="shared" si="0"/>
        <v>0</v>
      </c>
      <c r="BF41" s="69" t="str">
        <f t="shared" si="3"/>
        <v>0</v>
      </c>
      <c r="BG41" s="69" t="s">
        <v>19</v>
      </c>
      <c r="BH41" s="69" t="str">
        <f t="shared" si="1"/>
        <v>0</v>
      </c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 t="s">
        <v>19</v>
      </c>
      <c r="BV41" s="67" t="str">
        <f t="shared" si="2"/>
        <v>0</v>
      </c>
      <c r="BW41" s="64"/>
      <c r="BX41" s="61"/>
      <c r="BY41" s="61"/>
      <c r="BZ41" s="61"/>
      <c r="CA41" s="65"/>
      <c r="CB41" s="65"/>
      <c r="CC41" s="65"/>
      <c r="CD41" s="65"/>
      <c r="CE41" s="65"/>
      <c r="CF41" s="65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47"/>
      <c r="CU41" s="47"/>
    </row>
    <row r="42" spans="2:99" s="4" customFormat="1" ht="22.5" customHeight="1">
      <c r="B42" s="165">
        <v>13</v>
      </c>
      <c r="C42" s="159"/>
      <c r="D42" s="159"/>
      <c r="E42" s="159"/>
      <c r="F42" s="159"/>
      <c r="G42" s="159" t="s">
        <v>16</v>
      </c>
      <c r="H42" s="159"/>
      <c r="I42" s="159"/>
      <c r="J42" s="160">
        <f t="shared" si="4"/>
        <v>0.46666666666666634</v>
      </c>
      <c r="K42" s="160"/>
      <c r="L42" s="160"/>
      <c r="M42" s="160"/>
      <c r="N42" s="161"/>
      <c r="O42" s="162" t="str">
        <f>D16</f>
        <v>FC Pesch I</v>
      </c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" t="s">
        <v>20</v>
      </c>
      <c r="AF42" s="163" t="str">
        <f>D18</f>
        <v>Deutz 05</v>
      </c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4"/>
      <c r="AW42" s="147"/>
      <c r="AX42" s="145"/>
      <c r="AY42" s="16" t="s">
        <v>19</v>
      </c>
      <c r="AZ42" s="145"/>
      <c r="BA42" s="146"/>
      <c r="BB42" s="147"/>
      <c r="BC42" s="148"/>
      <c r="BD42" s="18"/>
      <c r="BE42" s="67" t="str">
        <f t="shared" si="0"/>
        <v>0</v>
      </c>
      <c r="BF42" s="69" t="str">
        <f t="shared" si="3"/>
        <v>0</v>
      </c>
      <c r="BG42" s="69" t="s">
        <v>19</v>
      </c>
      <c r="BH42" s="69" t="str">
        <f t="shared" si="1"/>
        <v>0</v>
      </c>
      <c r="BI42" s="61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61"/>
      <c r="BU42" s="61" t="s">
        <v>19</v>
      </c>
      <c r="BV42" s="67" t="str">
        <f t="shared" si="2"/>
        <v>0</v>
      </c>
      <c r="BW42" s="64"/>
      <c r="BX42" s="61"/>
      <c r="BY42" s="70" t="s">
        <v>30</v>
      </c>
      <c r="BZ42" s="61" t="s">
        <v>24</v>
      </c>
      <c r="CA42" s="106" t="s">
        <v>25</v>
      </c>
      <c r="CB42" s="106"/>
      <c r="CC42" s="106"/>
      <c r="CD42" s="71" t="s">
        <v>26</v>
      </c>
      <c r="CE42" s="65"/>
      <c r="CF42" s="65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47"/>
      <c r="CU42" s="47"/>
    </row>
    <row r="43" spans="2:99" s="4" customFormat="1" ht="22.5" customHeight="1" thickBot="1">
      <c r="B43" s="166">
        <v>14</v>
      </c>
      <c r="C43" s="149"/>
      <c r="D43" s="149"/>
      <c r="E43" s="149"/>
      <c r="F43" s="149"/>
      <c r="G43" s="149" t="s">
        <v>16</v>
      </c>
      <c r="H43" s="149"/>
      <c r="I43" s="149"/>
      <c r="J43" s="150">
        <f t="shared" si="4"/>
        <v>0.4743055555555552</v>
      </c>
      <c r="K43" s="150"/>
      <c r="L43" s="150"/>
      <c r="M43" s="150"/>
      <c r="N43" s="151"/>
      <c r="O43" s="152" t="str">
        <f>D17</f>
        <v>1.FC Köln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8" t="s">
        <v>20</v>
      </c>
      <c r="AF43" s="153" t="str">
        <f>D19</f>
        <v>VfL Sindorf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4"/>
      <c r="AW43" s="155"/>
      <c r="AX43" s="156"/>
      <c r="AY43" s="8" t="s">
        <v>19</v>
      </c>
      <c r="AZ43" s="156"/>
      <c r="BA43" s="157"/>
      <c r="BB43" s="155"/>
      <c r="BC43" s="158"/>
      <c r="BD43" s="18"/>
      <c r="BE43" s="67" t="str">
        <f t="shared" si="0"/>
        <v>0</v>
      </c>
      <c r="BF43" s="69" t="str">
        <f t="shared" si="3"/>
        <v>0</v>
      </c>
      <c r="BG43" s="69" t="s">
        <v>19</v>
      </c>
      <c r="BH43" s="69" t="str">
        <f t="shared" si="1"/>
        <v>0</v>
      </c>
      <c r="BI43" s="61"/>
      <c r="BJ43" s="61"/>
      <c r="BK43" s="77"/>
      <c r="BL43" s="77"/>
      <c r="BM43" s="78" t="str">
        <f>AG16</f>
        <v>FC Pesch II</v>
      </c>
      <c r="BN43" s="79" t="e">
        <f>SUM($BH$33+$BF$40+$BF$44+#REF!)</f>
        <v>#REF!</v>
      </c>
      <c r="BO43" s="79" t="e">
        <f>SUM($AZ$33+$AW$40+$AW$44+#REF!)</f>
        <v>#REF!</v>
      </c>
      <c r="BP43" s="80" t="s">
        <v>19</v>
      </c>
      <c r="BQ43" s="79" t="e">
        <f>SUM($AW$33+$AZ$40+$AZ$44+#REF!)</f>
        <v>#REF!</v>
      </c>
      <c r="BR43" s="81" t="e">
        <f>SUM(BO43-BQ43)</f>
        <v>#REF!</v>
      </c>
      <c r="BS43" s="61"/>
      <c r="BT43" s="61"/>
      <c r="BU43" s="61" t="s">
        <v>19</v>
      </c>
      <c r="BV43" s="67" t="str">
        <f t="shared" si="2"/>
        <v>0</v>
      </c>
      <c r="BW43" s="64"/>
      <c r="BX43" s="61"/>
      <c r="BY43" s="61" t="str">
        <f>$R$22</f>
        <v>FC Pesch III</v>
      </c>
      <c r="BZ43" s="67">
        <f>SUM($BE$34+$BV$40+$BE$46)</f>
        <v>0</v>
      </c>
      <c r="CA43" s="65">
        <f>SUM($AW$34+$AZ$40+$AW$46)</f>
        <v>0</v>
      </c>
      <c r="CB43" s="74" t="s">
        <v>19</v>
      </c>
      <c r="CC43" s="75">
        <f>SUM($AZ$34+$AW$40+$AZ$46)</f>
        <v>0</v>
      </c>
      <c r="CD43" s="76">
        <f>SUM(CA43-CC43)</f>
        <v>0</v>
      </c>
      <c r="CE43" s="65"/>
      <c r="CF43" s="65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47"/>
      <c r="CU43" s="47"/>
    </row>
    <row r="44" spans="2:99" s="4" customFormat="1" ht="22.5" customHeight="1">
      <c r="B44" s="165">
        <v>15</v>
      </c>
      <c r="C44" s="159"/>
      <c r="D44" s="159"/>
      <c r="E44" s="159"/>
      <c r="F44" s="159"/>
      <c r="G44" s="159" t="s">
        <v>22</v>
      </c>
      <c r="H44" s="159"/>
      <c r="I44" s="159"/>
      <c r="J44" s="160">
        <f t="shared" si="4"/>
        <v>0.48194444444444406</v>
      </c>
      <c r="K44" s="160"/>
      <c r="L44" s="160"/>
      <c r="M44" s="160"/>
      <c r="N44" s="161"/>
      <c r="O44" s="162" t="str">
        <f>AG16</f>
        <v>FC Pesch II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" t="s">
        <v>20</v>
      </c>
      <c r="AF44" s="163" t="str">
        <f>AG18</f>
        <v>Heiligenhauser SV</v>
      </c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4"/>
      <c r="AW44" s="147"/>
      <c r="AX44" s="145"/>
      <c r="AY44" s="16" t="s">
        <v>19</v>
      </c>
      <c r="AZ44" s="145"/>
      <c r="BA44" s="146"/>
      <c r="BB44" s="147"/>
      <c r="BC44" s="148"/>
      <c r="BD44" s="18"/>
      <c r="BE44" s="67" t="str">
        <f t="shared" si="0"/>
        <v>0</v>
      </c>
      <c r="BF44" s="69" t="str">
        <f t="shared" si="3"/>
        <v>0</v>
      </c>
      <c r="BG44" s="69" t="s">
        <v>19</v>
      </c>
      <c r="BH44" s="69" t="str">
        <f t="shared" si="1"/>
        <v>0</v>
      </c>
      <c r="BI44" s="61"/>
      <c r="BJ44" s="61"/>
      <c r="BK44" s="77"/>
      <c r="BL44" s="77"/>
      <c r="BM44" s="78" t="str">
        <f>AG17</f>
        <v>DN-Niederau</v>
      </c>
      <c r="BN44" s="79" t="e">
        <f>SUM($BF$36+$BH$40+$BF$45+#REF!)</f>
        <v>#REF!</v>
      </c>
      <c r="BO44" s="79" t="e">
        <f>SUM($AW$36+$AZ$40+$AW$45+#REF!)</f>
        <v>#REF!</v>
      </c>
      <c r="BP44" s="80" t="s">
        <v>19</v>
      </c>
      <c r="BQ44" s="79" t="e">
        <f>SUM($AZ$36+$AW$40+$AZ$45+#REF!)</f>
        <v>#REF!</v>
      </c>
      <c r="BR44" s="81" t="e">
        <f>SUM(BO44-BQ44)</f>
        <v>#REF!</v>
      </c>
      <c r="BS44" s="61"/>
      <c r="BT44" s="61"/>
      <c r="BU44" s="61" t="s">
        <v>19</v>
      </c>
      <c r="BV44" s="67" t="str">
        <f t="shared" si="2"/>
        <v>0</v>
      </c>
      <c r="BW44" s="64"/>
      <c r="BX44" s="61"/>
      <c r="BY44" s="61" t="str">
        <f>$R$23</f>
        <v>VfR Stommeln</v>
      </c>
      <c r="BZ44" s="67">
        <f>SUM($BV$34+$BE$41+$BE$47)</f>
        <v>0</v>
      </c>
      <c r="CA44" s="65">
        <f>SUM($AZ$34+$AW$41+$AW$47)</f>
        <v>0</v>
      </c>
      <c r="CB44" s="74" t="s">
        <v>19</v>
      </c>
      <c r="CC44" s="75">
        <f>SUM($AW$34+$AZ$41+$AZ$47)</f>
        <v>0</v>
      </c>
      <c r="CD44" s="76">
        <f>SUM(CA44-CC44)</f>
        <v>0</v>
      </c>
      <c r="CE44" s="65"/>
      <c r="CF44" s="65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47"/>
      <c r="CU44" s="47"/>
    </row>
    <row r="45" spans="2:99" s="4" customFormat="1" ht="22.5" customHeight="1" thickBot="1">
      <c r="B45" s="166">
        <v>16</v>
      </c>
      <c r="C45" s="149"/>
      <c r="D45" s="149"/>
      <c r="E45" s="149"/>
      <c r="F45" s="149"/>
      <c r="G45" s="149" t="s">
        <v>22</v>
      </c>
      <c r="H45" s="149"/>
      <c r="I45" s="149"/>
      <c r="J45" s="150">
        <f t="shared" si="4"/>
        <v>0.4895833333333329</v>
      </c>
      <c r="K45" s="150"/>
      <c r="L45" s="150"/>
      <c r="M45" s="150"/>
      <c r="N45" s="151"/>
      <c r="O45" s="152" t="str">
        <f>AG17</f>
        <v>DN-Niederau</v>
      </c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8" t="s">
        <v>20</v>
      </c>
      <c r="AF45" s="153" t="str">
        <f>AG19</f>
        <v>Nippes 78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4"/>
      <c r="AW45" s="155"/>
      <c r="AX45" s="156"/>
      <c r="AY45" s="8" t="s">
        <v>19</v>
      </c>
      <c r="AZ45" s="156"/>
      <c r="BA45" s="157"/>
      <c r="BB45" s="155"/>
      <c r="BC45" s="158"/>
      <c r="BD45" s="18"/>
      <c r="BE45" s="67" t="str">
        <f t="shared" si="0"/>
        <v>0</v>
      </c>
      <c r="BF45" s="69" t="str">
        <f t="shared" si="3"/>
        <v>0</v>
      </c>
      <c r="BG45" s="69" t="s">
        <v>19</v>
      </c>
      <c r="BH45" s="69" t="str">
        <f t="shared" si="1"/>
        <v>0</v>
      </c>
      <c r="BI45" s="61"/>
      <c r="BJ45" s="61"/>
      <c r="BK45" s="77"/>
      <c r="BL45" s="77"/>
      <c r="BM45" s="82" t="str">
        <f>AG18</f>
        <v>Heiligenhauser SV</v>
      </c>
      <c r="BN45" s="79" t="e">
        <f>SUM($BF$32+$BH$36+$BH$41+#REF!)</f>
        <v>#REF!</v>
      </c>
      <c r="BO45" s="79" t="e">
        <f>SUM($AW$32+$AZ$36+$AZ$41+#REF!)</f>
        <v>#REF!</v>
      </c>
      <c r="BP45" s="80" t="s">
        <v>19</v>
      </c>
      <c r="BQ45" s="79" t="e">
        <f>SUM($AZ$32+$AW$36+$AW$41+#REF!)</f>
        <v>#REF!</v>
      </c>
      <c r="BR45" s="83" t="e">
        <f>SUM(BO45-BQ45)</f>
        <v>#REF!</v>
      </c>
      <c r="BS45" s="61"/>
      <c r="BT45" s="61"/>
      <c r="BU45" s="61" t="s">
        <v>19</v>
      </c>
      <c r="BV45" s="67" t="str">
        <f t="shared" si="2"/>
        <v>0</v>
      </c>
      <c r="BW45" s="64"/>
      <c r="BX45" s="61"/>
      <c r="BY45" s="61" t="str">
        <f>$R$24</f>
        <v>FC Pesch IV</v>
      </c>
      <c r="BZ45" s="67">
        <f>SUM($BE$35+$BV$41+$BV$46)</f>
        <v>0</v>
      </c>
      <c r="CA45" s="65">
        <f>SUM($AW$35+$AZ$41+$AZ$46)</f>
        <v>0</v>
      </c>
      <c r="CB45" s="74" t="s">
        <v>19</v>
      </c>
      <c r="CC45" s="75">
        <f>SUM($AZ$35+$AW$41+$AW$46)</f>
        <v>0</v>
      </c>
      <c r="CD45" s="76">
        <f>SUM(CA45-CC45)</f>
        <v>0</v>
      </c>
      <c r="CE45" s="65"/>
      <c r="CF45" s="65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47"/>
      <c r="CU45" s="47"/>
    </row>
    <row r="46" spans="2:99" s="4" customFormat="1" ht="22.5" customHeight="1">
      <c r="B46" s="165">
        <v>17</v>
      </c>
      <c r="C46" s="159"/>
      <c r="D46" s="159"/>
      <c r="E46" s="159"/>
      <c r="F46" s="159"/>
      <c r="G46" s="159" t="s">
        <v>31</v>
      </c>
      <c r="H46" s="159"/>
      <c r="I46" s="159"/>
      <c r="J46" s="160">
        <f t="shared" si="4"/>
        <v>0.4972222222222218</v>
      </c>
      <c r="K46" s="160"/>
      <c r="L46" s="160"/>
      <c r="M46" s="160"/>
      <c r="N46" s="161"/>
      <c r="O46" s="162" t="str">
        <f>R22</f>
        <v>FC Pesch III</v>
      </c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" t="s">
        <v>20</v>
      </c>
      <c r="AF46" s="163" t="str">
        <f>R24</f>
        <v>FC Pesch IV</v>
      </c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4"/>
      <c r="AW46" s="147"/>
      <c r="AX46" s="145"/>
      <c r="AY46" s="16" t="s">
        <v>19</v>
      </c>
      <c r="AZ46" s="145"/>
      <c r="BA46" s="146"/>
      <c r="BB46" s="147"/>
      <c r="BC46" s="148"/>
      <c r="BD46" s="18"/>
      <c r="BE46" s="67" t="str">
        <f t="shared" si="0"/>
        <v>0</v>
      </c>
      <c r="BF46" s="69" t="str">
        <f t="shared" si="3"/>
        <v>0</v>
      </c>
      <c r="BG46" s="69" t="s">
        <v>19</v>
      </c>
      <c r="BH46" s="69" t="str">
        <f t="shared" si="1"/>
        <v>0</v>
      </c>
      <c r="BI46" s="61"/>
      <c r="BJ46" s="61"/>
      <c r="BK46" s="77"/>
      <c r="BL46" s="77"/>
      <c r="BM46" s="78" t="str">
        <f>AG19</f>
        <v>Nippes 78</v>
      </c>
      <c r="BN46" s="79">
        <f>SUM($BF$33+$BH$37+$BF$41+$BH$45)</f>
        <v>0</v>
      </c>
      <c r="BO46" s="79">
        <f>SUM($AW$33+$AZ$37+$AW$41+$AZ$45)</f>
        <v>0</v>
      </c>
      <c r="BP46" s="80" t="s">
        <v>19</v>
      </c>
      <c r="BQ46" s="79">
        <f>SUM($AZ$33+$AW$37+$AZ$41+$AW$45)</f>
        <v>0</v>
      </c>
      <c r="BR46" s="81">
        <f>SUM(BO46-BQ46)</f>
        <v>0</v>
      </c>
      <c r="BS46" s="61"/>
      <c r="BT46" s="61"/>
      <c r="BU46" s="61" t="s">
        <v>19</v>
      </c>
      <c r="BV46" s="67" t="str">
        <f t="shared" si="2"/>
        <v>0</v>
      </c>
      <c r="BW46" s="64"/>
      <c r="BX46" s="61"/>
      <c r="BY46" s="61" t="str">
        <f>$R$25</f>
        <v>Pulheimer SC</v>
      </c>
      <c r="BZ46" s="67">
        <f>SUM($BV$35+$BE$40+$BV$47)</f>
        <v>0</v>
      </c>
      <c r="CA46" s="65">
        <f>SUM($AZ$35+$AW$40+$AZ$47)</f>
        <v>0</v>
      </c>
      <c r="CB46" s="74" t="s">
        <v>19</v>
      </c>
      <c r="CC46" s="75">
        <f>SUM($AW$35+$AZ$40+$AW$47)</f>
        <v>0</v>
      </c>
      <c r="CD46" s="76">
        <f>SUM(CA46-CC46)</f>
        <v>0</v>
      </c>
      <c r="CE46" s="65"/>
      <c r="CF46" s="65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47"/>
      <c r="CU46" s="47"/>
    </row>
    <row r="47" spans="2:99" s="4" customFormat="1" ht="22.5" customHeight="1" thickBot="1">
      <c r="B47" s="166">
        <v>18</v>
      </c>
      <c r="C47" s="149"/>
      <c r="D47" s="149"/>
      <c r="E47" s="149"/>
      <c r="F47" s="149"/>
      <c r="G47" s="149" t="s">
        <v>31</v>
      </c>
      <c r="H47" s="149"/>
      <c r="I47" s="149"/>
      <c r="J47" s="150">
        <f t="shared" si="4"/>
        <v>0.5048611111111106</v>
      </c>
      <c r="K47" s="150"/>
      <c r="L47" s="150"/>
      <c r="M47" s="150"/>
      <c r="N47" s="151"/>
      <c r="O47" s="152" t="str">
        <f>R23</f>
        <v>VfR Stommeln</v>
      </c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8" t="s">
        <v>20</v>
      </c>
      <c r="AF47" s="153" t="str">
        <f>R25</f>
        <v>Pulheimer SC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4"/>
      <c r="AW47" s="155"/>
      <c r="AX47" s="156"/>
      <c r="AY47" s="8" t="s">
        <v>19</v>
      </c>
      <c r="AZ47" s="156"/>
      <c r="BA47" s="157"/>
      <c r="BB47" s="155"/>
      <c r="BC47" s="158"/>
      <c r="BD47" s="18"/>
      <c r="BE47" s="67" t="str">
        <f t="shared" si="0"/>
        <v>0</v>
      </c>
      <c r="BF47" s="69" t="str">
        <f t="shared" si="3"/>
        <v>0</v>
      </c>
      <c r="BG47" s="69" t="s">
        <v>19</v>
      </c>
      <c r="BH47" s="69" t="str">
        <f t="shared" si="1"/>
        <v>0</v>
      </c>
      <c r="BI47" s="61"/>
      <c r="BJ47" s="61"/>
      <c r="BK47" s="77"/>
      <c r="BL47" s="77"/>
      <c r="BM47" s="78">
        <f>AG20</f>
        <v>0</v>
      </c>
      <c r="BN47" s="79" t="e">
        <f>SUM($BH$32+$BF$37+$BH$44+#REF!)</f>
        <v>#REF!</v>
      </c>
      <c r="BO47" s="79" t="e">
        <f>SUM($AZ$32+$AW$37+$AZ$44+#REF!)</f>
        <v>#REF!</v>
      </c>
      <c r="BP47" s="80" t="s">
        <v>19</v>
      </c>
      <c r="BQ47" s="79" t="e">
        <f>SUM($AW$32+$AZ$37+$AW$44+#REF!)</f>
        <v>#REF!</v>
      </c>
      <c r="BR47" s="81" t="e">
        <f>SUM(BO47-BQ47)</f>
        <v>#REF!</v>
      </c>
      <c r="BS47" s="61"/>
      <c r="BT47" s="61"/>
      <c r="BU47" s="61" t="s">
        <v>19</v>
      </c>
      <c r="BV47" s="67" t="str">
        <f t="shared" si="2"/>
        <v>0</v>
      </c>
      <c r="BW47" s="64"/>
      <c r="BX47" s="61"/>
      <c r="BY47" s="61"/>
      <c r="BZ47" s="61"/>
      <c r="CA47" s="61"/>
      <c r="CB47" s="61"/>
      <c r="CC47" s="65"/>
      <c r="CD47" s="65"/>
      <c r="CE47" s="65"/>
      <c r="CF47" s="65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47"/>
      <c r="CU47" s="47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69"/>
      <c r="BG48" s="69"/>
      <c r="BH48" s="69"/>
    </row>
    <row r="49" spans="2:60" ht="33" customHeight="1">
      <c r="B49" s="186" t="s">
        <v>54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F49" s="69"/>
      <c r="BG49" s="69"/>
      <c r="BH49" s="69"/>
    </row>
    <row r="50" spans="2:60" ht="13.5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69"/>
      <c r="BG50" s="69"/>
      <c r="BH50" s="69"/>
    </row>
    <row r="51" spans="2:88" ht="12.75">
      <c r="B51" s="1" t="s">
        <v>27</v>
      </c>
      <c r="CE51" s="84"/>
      <c r="CF51" s="84"/>
      <c r="CG51" s="85"/>
      <c r="CH51" s="85"/>
      <c r="CI51" s="85"/>
      <c r="CJ51" s="85"/>
    </row>
    <row r="52" spans="83:88" ht="6" customHeight="1" thickBot="1">
      <c r="CE52" s="84"/>
      <c r="CF52" s="84"/>
      <c r="CG52" s="85"/>
      <c r="CH52" s="85"/>
      <c r="CI52" s="85"/>
      <c r="CJ52" s="85"/>
    </row>
    <row r="53" spans="2:97" s="9" customFormat="1" ht="13.5" customHeight="1" thickBot="1">
      <c r="B53" s="107" t="s">
        <v>12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7" t="s">
        <v>24</v>
      </c>
      <c r="Q53" s="108"/>
      <c r="R53" s="109"/>
      <c r="S53" s="107" t="s">
        <v>25</v>
      </c>
      <c r="T53" s="108"/>
      <c r="U53" s="108"/>
      <c r="V53" s="108"/>
      <c r="W53" s="109"/>
      <c r="X53" s="107" t="s">
        <v>26</v>
      </c>
      <c r="Y53" s="108"/>
      <c r="Z53" s="109"/>
      <c r="AA53" s="10"/>
      <c r="AB53" s="10"/>
      <c r="AC53" s="10"/>
      <c r="AD53" s="10"/>
      <c r="AE53" s="107" t="s">
        <v>13</v>
      </c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07" t="s">
        <v>24</v>
      </c>
      <c r="AT53" s="108"/>
      <c r="AU53" s="109"/>
      <c r="AV53" s="107" t="s">
        <v>25</v>
      </c>
      <c r="AW53" s="108"/>
      <c r="AX53" s="108"/>
      <c r="AY53" s="108"/>
      <c r="AZ53" s="109"/>
      <c r="BA53" s="107" t="s">
        <v>26</v>
      </c>
      <c r="BB53" s="108"/>
      <c r="BC53" s="109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87"/>
      <c r="BX53" s="86"/>
      <c r="BY53" s="70" t="s">
        <v>43</v>
      </c>
      <c r="BZ53" s="61" t="s">
        <v>24</v>
      </c>
      <c r="CA53" s="106" t="s">
        <v>25</v>
      </c>
      <c r="CB53" s="106"/>
      <c r="CC53" s="106"/>
      <c r="CD53" s="71" t="s">
        <v>26</v>
      </c>
      <c r="CE53" s="88"/>
      <c r="CF53" s="88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</row>
    <row r="54" spans="2:88" ht="18" customHeight="1">
      <c r="B54" s="137" t="s">
        <v>8</v>
      </c>
      <c r="C54" s="125"/>
      <c r="D54" s="142" t="str">
        <f>$BY$31</f>
        <v>FC Pesch I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22">
        <f>$BZ$31</f>
        <v>0</v>
      </c>
      <c r="Q54" s="123"/>
      <c r="R54" s="124"/>
      <c r="S54" s="125">
        <f>$CA$31</f>
        <v>0</v>
      </c>
      <c r="T54" s="125"/>
      <c r="U54" s="11" t="s">
        <v>19</v>
      </c>
      <c r="V54" s="125">
        <f>$CC$31</f>
        <v>0</v>
      </c>
      <c r="W54" s="125"/>
      <c r="X54" s="126">
        <f>$CD$31</f>
        <v>0</v>
      </c>
      <c r="Y54" s="127"/>
      <c r="Z54" s="128"/>
      <c r="AA54" s="4"/>
      <c r="AB54" s="4"/>
      <c r="AC54" s="4"/>
      <c r="AD54" s="4"/>
      <c r="AE54" s="137" t="s">
        <v>8</v>
      </c>
      <c r="AF54" s="125"/>
      <c r="AG54" s="142" t="str">
        <f>$BY$37</f>
        <v>FC Pesch II</v>
      </c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4"/>
      <c r="AS54" s="122">
        <f>$BZ$37</f>
        <v>0</v>
      </c>
      <c r="AT54" s="123"/>
      <c r="AU54" s="124"/>
      <c r="AV54" s="125">
        <f>$CA$37</f>
        <v>0</v>
      </c>
      <c r="AW54" s="125"/>
      <c r="AX54" s="11" t="s">
        <v>19</v>
      </c>
      <c r="AY54" s="125">
        <f>$CC$37</f>
        <v>0</v>
      </c>
      <c r="AZ54" s="125"/>
      <c r="BA54" s="126">
        <f>$CD$37</f>
        <v>0</v>
      </c>
      <c r="BB54" s="127"/>
      <c r="BC54" s="128"/>
      <c r="BY54" s="61" t="str">
        <f>$R$60</f>
        <v>FC Pesch III</v>
      </c>
      <c r="BZ54" s="67">
        <f>$AD$60</f>
        <v>0</v>
      </c>
      <c r="CA54" s="65">
        <f>$AG$60</f>
        <v>0</v>
      </c>
      <c r="CB54" s="74" t="s">
        <v>19</v>
      </c>
      <c r="CC54" s="75">
        <f>$AJ$60</f>
        <v>0</v>
      </c>
      <c r="CD54" s="76">
        <f>$AL$60</f>
        <v>0</v>
      </c>
      <c r="CE54" s="84"/>
      <c r="CF54" s="84"/>
      <c r="CG54" s="85"/>
      <c r="CH54" s="85">
        <f>IF(ISBLANK($AZ$47),"",IF(AND($BZ$54=$BZ$55,$CD$54=$CD$55,$CA$55=$CA$54),1,0))</f>
      </c>
      <c r="CI54" s="85">
        <f>IF(ISBLANK($AZ$47),"",IF(AND($BZ$56=$BZ$55,$CD$56=$CD$55,$CA$55=$CA$56),1,0))</f>
      </c>
      <c r="CJ54" s="85">
        <f>SUM(CH54:CI54)</f>
        <v>0</v>
      </c>
    </row>
    <row r="55" spans="2:88" ht="18" customHeight="1">
      <c r="B55" s="138" t="s">
        <v>9</v>
      </c>
      <c r="C55" s="96"/>
      <c r="D55" s="139" t="str">
        <f>$BY$32</f>
        <v>1.FC Köln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93">
        <f>$BZ$32</f>
        <v>0</v>
      </c>
      <c r="Q55" s="94"/>
      <c r="R55" s="95"/>
      <c r="S55" s="96">
        <f>$CA$32</f>
        <v>0</v>
      </c>
      <c r="T55" s="96"/>
      <c r="U55" s="12" t="s">
        <v>19</v>
      </c>
      <c r="V55" s="96">
        <f>$CC$32</f>
        <v>0</v>
      </c>
      <c r="W55" s="96"/>
      <c r="X55" s="98">
        <f>$CD$32</f>
        <v>0</v>
      </c>
      <c r="Y55" s="99"/>
      <c r="Z55" s="97"/>
      <c r="AA55" s="4"/>
      <c r="AB55" s="4"/>
      <c r="AC55" s="4"/>
      <c r="AD55" s="4"/>
      <c r="AE55" s="138" t="s">
        <v>9</v>
      </c>
      <c r="AF55" s="96"/>
      <c r="AG55" s="139" t="str">
        <f>$BY$38</f>
        <v>DN-Niederau</v>
      </c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1"/>
      <c r="AS55" s="93">
        <f>$BZ$38</f>
        <v>0</v>
      </c>
      <c r="AT55" s="94"/>
      <c r="AU55" s="95"/>
      <c r="AV55" s="96">
        <f>$CA$38</f>
        <v>0</v>
      </c>
      <c r="AW55" s="96"/>
      <c r="AX55" s="12" t="s">
        <v>19</v>
      </c>
      <c r="AY55" s="96">
        <f>$CC$38</f>
        <v>0</v>
      </c>
      <c r="AZ55" s="96"/>
      <c r="BA55" s="98">
        <f>$CD$38</f>
        <v>0</v>
      </c>
      <c r="BB55" s="99"/>
      <c r="BC55" s="97"/>
      <c r="BY55" s="61" t="str">
        <f>$AG$54</f>
        <v>FC Pesch II</v>
      </c>
      <c r="BZ55" s="67">
        <f>$AS$54</f>
        <v>0</v>
      </c>
      <c r="CA55" s="65">
        <f>$AV$54</f>
        <v>0</v>
      </c>
      <c r="CB55" s="74" t="s">
        <v>19</v>
      </c>
      <c r="CC55" s="75">
        <f>$AY$54</f>
        <v>0</v>
      </c>
      <c r="CD55" s="76">
        <f>$BA$54</f>
        <v>0</v>
      </c>
      <c r="CE55" s="84"/>
      <c r="CF55" s="84"/>
      <c r="CG55" s="85"/>
      <c r="CH55" s="85"/>
      <c r="CI55" s="85"/>
      <c r="CJ55" s="85"/>
    </row>
    <row r="56" spans="2:88" ht="18" customHeight="1">
      <c r="B56" s="138" t="s">
        <v>10</v>
      </c>
      <c r="C56" s="96"/>
      <c r="D56" s="139" t="str">
        <f>$BY$33</f>
        <v>Deutz 05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1"/>
      <c r="P56" s="93">
        <f>$BZ$33</f>
        <v>0</v>
      </c>
      <c r="Q56" s="94"/>
      <c r="R56" s="95"/>
      <c r="S56" s="96">
        <f>$CA$33</f>
        <v>0</v>
      </c>
      <c r="T56" s="96"/>
      <c r="U56" s="12" t="s">
        <v>19</v>
      </c>
      <c r="V56" s="96">
        <f>$CC$33</f>
        <v>0</v>
      </c>
      <c r="W56" s="96"/>
      <c r="X56" s="98">
        <f>$CD$33</f>
        <v>0</v>
      </c>
      <c r="Y56" s="99"/>
      <c r="Z56" s="97"/>
      <c r="AA56" s="4"/>
      <c r="AB56" s="4"/>
      <c r="AC56" s="4"/>
      <c r="AD56" s="4"/>
      <c r="AE56" s="138" t="s">
        <v>10</v>
      </c>
      <c r="AF56" s="96"/>
      <c r="AG56" s="139" t="str">
        <f>$BY$39</f>
        <v>Heiligenhauser SV</v>
      </c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1"/>
      <c r="AS56" s="93">
        <f>$BZ$39</f>
        <v>0</v>
      </c>
      <c r="AT56" s="94"/>
      <c r="AU56" s="95"/>
      <c r="AV56" s="96">
        <f>$CA$39</f>
        <v>0</v>
      </c>
      <c r="AW56" s="96"/>
      <c r="AX56" s="12" t="s">
        <v>19</v>
      </c>
      <c r="AY56" s="96">
        <f>$CC$39</f>
        <v>0</v>
      </c>
      <c r="AZ56" s="96"/>
      <c r="BA56" s="98">
        <f>$CD$39</f>
        <v>0</v>
      </c>
      <c r="BB56" s="99"/>
      <c r="BC56" s="97"/>
      <c r="BY56" s="61" t="str">
        <f>$D$54</f>
        <v>FC Pesch I</v>
      </c>
      <c r="BZ56" s="67">
        <f>$P$54</f>
        <v>0</v>
      </c>
      <c r="CA56" s="65">
        <f>$S$54</f>
        <v>0</v>
      </c>
      <c r="CB56" s="74" t="s">
        <v>19</v>
      </c>
      <c r="CC56" s="75">
        <f>$V$54</f>
        <v>0</v>
      </c>
      <c r="CD56" s="76">
        <f>$X$54</f>
        <v>0</v>
      </c>
      <c r="CE56" s="84"/>
      <c r="CF56" s="84"/>
      <c r="CG56" s="85"/>
      <c r="CH56" s="85"/>
      <c r="CI56" s="85"/>
      <c r="CJ56" s="85"/>
    </row>
    <row r="57" spans="2:88" ht="18" customHeight="1" thickBot="1">
      <c r="B57" s="113" t="s">
        <v>11</v>
      </c>
      <c r="C57" s="114"/>
      <c r="D57" s="115" t="str">
        <f>$BY$34</f>
        <v>VfL Sindorf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18">
        <f>$BZ$34</f>
        <v>0</v>
      </c>
      <c r="Q57" s="119"/>
      <c r="R57" s="120"/>
      <c r="S57" s="121">
        <f>$CA$34</f>
        <v>0</v>
      </c>
      <c r="T57" s="121"/>
      <c r="U57" s="13" t="s">
        <v>19</v>
      </c>
      <c r="V57" s="121">
        <f>$CC$34</f>
        <v>0</v>
      </c>
      <c r="W57" s="121"/>
      <c r="X57" s="110">
        <f>$CD$34</f>
        <v>0</v>
      </c>
      <c r="Y57" s="111"/>
      <c r="Z57" s="112"/>
      <c r="AA57" s="4"/>
      <c r="AB57" s="4"/>
      <c r="AC57" s="4"/>
      <c r="AD57" s="4"/>
      <c r="AE57" s="113" t="s">
        <v>11</v>
      </c>
      <c r="AF57" s="114"/>
      <c r="AG57" s="115" t="str">
        <f>$BY$40</f>
        <v>Nippes 78</v>
      </c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118">
        <f>$BZ$40</f>
        <v>0</v>
      </c>
      <c r="AT57" s="119"/>
      <c r="AU57" s="120"/>
      <c r="AV57" s="121">
        <f>$CA$40</f>
        <v>0</v>
      </c>
      <c r="AW57" s="121"/>
      <c r="AX57" s="13" t="s">
        <v>19</v>
      </c>
      <c r="AY57" s="121">
        <f>$CC$40</f>
        <v>0</v>
      </c>
      <c r="AZ57" s="121"/>
      <c r="BA57" s="110">
        <f>$CD$40</f>
        <v>0</v>
      </c>
      <c r="BB57" s="111"/>
      <c r="BC57" s="112"/>
      <c r="BY57" s="70" t="s">
        <v>44</v>
      </c>
      <c r="BZ57" s="61" t="s">
        <v>24</v>
      </c>
      <c r="CA57" s="106" t="s">
        <v>25</v>
      </c>
      <c r="CB57" s="106"/>
      <c r="CC57" s="106"/>
      <c r="CD57" s="71" t="s">
        <v>26</v>
      </c>
      <c r="CE57" s="84"/>
      <c r="CF57" s="84"/>
      <c r="CG57" s="85"/>
      <c r="CH57" s="85"/>
      <c r="CI57" s="85"/>
      <c r="CJ57" s="85"/>
    </row>
    <row r="58" spans="77:88" ht="13.5" thickBot="1">
      <c r="BY58" s="61" t="str">
        <f>$R$61</f>
        <v>VfR Stommeln</v>
      </c>
      <c r="BZ58" s="67">
        <f>$AD$61</f>
        <v>0</v>
      </c>
      <c r="CA58" s="65">
        <f>$AG$61</f>
        <v>0</v>
      </c>
      <c r="CB58" s="74" t="s">
        <v>19</v>
      </c>
      <c r="CC58" s="75">
        <f>$AJ$61</f>
        <v>0</v>
      </c>
      <c r="CD58" s="76">
        <f>$AL$61</f>
        <v>0</v>
      </c>
      <c r="CE58" s="84"/>
      <c r="CF58" s="84"/>
      <c r="CG58" s="85"/>
      <c r="CH58" s="85">
        <f>IF(ISBLANK($AZ$47),"",IF(AND($BZ$59=$BZ$58,$CD$58=$CD$59,$CA$59=$CA$58),1,0))</f>
      </c>
      <c r="CI58" s="85">
        <f>IF(ISBLANK($AZ$47),"",IF(AND($BZ$60=$BZ$59,$CD$60=$CD$59,$CA$59=$CA$60),1,0))</f>
      </c>
      <c r="CJ58" s="85">
        <f>SUM(CH58:CI58)</f>
        <v>0</v>
      </c>
    </row>
    <row r="59" spans="16:88" ht="13.5" thickBot="1">
      <c r="P59" s="107" t="s">
        <v>30</v>
      </c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9"/>
      <c r="AD59" s="107" t="s">
        <v>24</v>
      </c>
      <c r="AE59" s="108"/>
      <c r="AF59" s="109"/>
      <c r="AG59" s="107" t="s">
        <v>25</v>
      </c>
      <c r="AH59" s="108"/>
      <c r="AI59" s="108"/>
      <c r="AJ59" s="108"/>
      <c r="AK59" s="109"/>
      <c r="AL59" s="107" t="s">
        <v>26</v>
      </c>
      <c r="AM59" s="108"/>
      <c r="AN59" s="109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52"/>
      <c r="BY59" s="61" t="str">
        <f>$AG$55</f>
        <v>DN-Niederau</v>
      </c>
      <c r="BZ59" s="67">
        <f>$AS$55</f>
        <v>0</v>
      </c>
      <c r="CA59" s="65">
        <f>$AV$55</f>
        <v>0</v>
      </c>
      <c r="CB59" s="74" t="s">
        <v>19</v>
      </c>
      <c r="CC59" s="75">
        <f>$AY$55</f>
        <v>0</v>
      </c>
      <c r="CD59" s="76">
        <f>$BA$55</f>
        <v>0</v>
      </c>
      <c r="CE59" s="84"/>
      <c r="CF59" s="84"/>
      <c r="CG59" s="85"/>
      <c r="CH59" s="85"/>
      <c r="CI59" s="85"/>
      <c r="CJ59" s="85"/>
    </row>
    <row r="60" spans="16:88" ht="18" customHeight="1">
      <c r="P60" s="137" t="s">
        <v>8</v>
      </c>
      <c r="Q60" s="125"/>
      <c r="R60" s="142" t="str">
        <f>$BY$43</f>
        <v>FC Pesch III</v>
      </c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4"/>
      <c r="AD60" s="122">
        <f>$BZ$43</f>
        <v>0</v>
      </c>
      <c r="AE60" s="123"/>
      <c r="AF60" s="124"/>
      <c r="AG60" s="125">
        <f>$CA$43</f>
        <v>0</v>
      </c>
      <c r="AH60" s="125"/>
      <c r="AI60" s="11" t="s">
        <v>19</v>
      </c>
      <c r="AJ60" s="125">
        <f>$CC$43</f>
        <v>0</v>
      </c>
      <c r="AK60" s="125"/>
      <c r="AL60" s="126">
        <f>$CD$43</f>
        <v>0</v>
      </c>
      <c r="AM60" s="127"/>
      <c r="AN60" s="128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52"/>
      <c r="BY60" s="61" t="str">
        <f>$D$55</f>
        <v>1.FC Köln</v>
      </c>
      <c r="BZ60" s="67">
        <f>$P$55</f>
        <v>0</v>
      </c>
      <c r="CA60" s="65">
        <f>$S$55</f>
        <v>0</v>
      </c>
      <c r="CB60" s="74" t="s">
        <v>19</v>
      </c>
      <c r="CC60" s="75">
        <f>$V$55</f>
        <v>0</v>
      </c>
      <c r="CD60" s="76">
        <f>$X$55</f>
        <v>0</v>
      </c>
      <c r="CE60" s="84"/>
      <c r="CF60" s="84"/>
      <c r="CG60" s="85"/>
      <c r="CI60" s="85"/>
      <c r="CJ60" s="85"/>
    </row>
    <row r="61" spans="16:88" ht="18" customHeight="1">
      <c r="P61" s="138" t="s">
        <v>9</v>
      </c>
      <c r="Q61" s="96"/>
      <c r="R61" s="139" t="str">
        <f>$BY$44</f>
        <v>VfR Stommeln</v>
      </c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1"/>
      <c r="AD61" s="93">
        <f>$BZ$44</f>
        <v>0</v>
      </c>
      <c r="AE61" s="94"/>
      <c r="AF61" s="95"/>
      <c r="AG61" s="96">
        <f>$CA$44</f>
        <v>0</v>
      </c>
      <c r="AH61" s="96"/>
      <c r="AI61" s="12" t="s">
        <v>19</v>
      </c>
      <c r="AJ61" s="96">
        <f>$CC$44</f>
        <v>0</v>
      </c>
      <c r="AK61" s="96"/>
      <c r="AL61" s="98">
        <f>$CD$44</f>
        <v>0</v>
      </c>
      <c r="AM61" s="99"/>
      <c r="AN61" s="97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52"/>
      <c r="BY61" s="70"/>
      <c r="BZ61" s="61"/>
      <c r="CA61" s="106"/>
      <c r="CB61" s="106"/>
      <c r="CC61" s="106"/>
      <c r="CD61" s="71"/>
      <c r="CE61" s="84"/>
      <c r="CF61" s="84"/>
      <c r="CG61" s="85"/>
      <c r="CH61" s="85"/>
      <c r="CI61" s="85"/>
      <c r="CJ61" s="85"/>
    </row>
    <row r="62" spans="16:88" ht="18" customHeight="1">
      <c r="P62" s="138" t="s">
        <v>10</v>
      </c>
      <c r="Q62" s="96"/>
      <c r="R62" s="139" t="str">
        <f>$BY$45</f>
        <v>FC Pesch IV</v>
      </c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1"/>
      <c r="AD62" s="93">
        <f>$BZ$45</f>
        <v>0</v>
      </c>
      <c r="AE62" s="94"/>
      <c r="AF62" s="95"/>
      <c r="AG62" s="96">
        <f>$CA$45</f>
        <v>0</v>
      </c>
      <c r="AH62" s="96"/>
      <c r="AI62" s="12" t="s">
        <v>19</v>
      </c>
      <c r="AJ62" s="96">
        <f>$CC$45</f>
        <v>0</v>
      </c>
      <c r="AK62" s="96"/>
      <c r="AL62" s="98">
        <f>$CD$45</f>
        <v>0</v>
      </c>
      <c r="AM62" s="99"/>
      <c r="AN62" s="97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52"/>
      <c r="BY62" s="61"/>
      <c r="BZ62" s="67"/>
      <c r="CA62" s="65"/>
      <c r="CB62" s="74"/>
      <c r="CC62" s="75"/>
      <c r="CD62" s="76"/>
      <c r="CE62" s="84"/>
      <c r="CF62" s="84"/>
      <c r="CG62" s="85"/>
      <c r="CH62" s="85"/>
      <c r="CI62" s="85"/>
      <c r="CJ62" s="85"/>
    </row>
    <row r="63" spans="16:88" ht="18" customHeight="1" thickBot="1">
      <c r="P63" s="113" t="s">
        <v>11</v>
      </c>
      <c r="Q63" s="114"/>
      <c r="R63" s="115" t="str">
        <f>$BY$46</f>
        <v>Pulheimer SC</v>
      </c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7"/>
      <c r="AD63" s="118">
        <f>$BZ$46</f>
        <v>0</v>
      </c>
      <c r="AE63" s="119"/>
      <c r="AF63" s="120"/>
      <c r="AG63" s="121">
        <f>$CA$46</f>
        <v>0</v>
      </c>
      <c r="AH63" s="121"/>
      <c r="AI63" s="13" t="s">
        <v>19</v>
      </c>
      <c r="AJ63" s="121">
        <f>$CC$46</f>
        <v>0</v>
      </c>
      <c r="AK63" s="121"/>
      <c r="AL63" s="110">
        <f>$CD$46</f>
        <v>0</v>
      </c>
      <c r="AM63" s="111"/>
      <c r="AN63" s="112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52"/>
      <c r="BY63" s="61"/>
      <c r="BZ63" s="67"/>
      <c r="CA63" s="65"/>
      <c r="CB63" s="74"/>
      <c r="CC63" s="75"/>
      <c r="CD63" s="76"/>
      <c r="CE63" s="84"/>
      <c r="CF63" s="84"/>
      <c r="CG63" s="85"/>
      <c r="CH63" s="85"/>
      <c r="CI63" s="85"/>
      <c r="CJ63" s="85"/>
    </row>
    <row r="64" spans="77:88" ht="12.75">
      <c r="BY64" s="61"/>
      <c r="BZ64" s="67"/>
      <c r="CA64" s="65"/>
      <c r="CB64" s="74"/>
      <c r="CC64" s="75"/>
      <c r="CD64" s="76"/>
      <c r="CE64" s="84"/>
      <c r="CF64" s="84"/>
      <c r="CG64" s="85"/>
      <c r="CH64" s="85"/>
      <c r="CI64" s="85"/>
      <c r="CJ64" s="85"/>
    </row>
    <row r="65" spans="77:88" ht="12.75">
      <c r="BY65" s="70"/>
      <c r="BZ65" s="61"/>
      <c r="CA65" s="106"/>
      <c r="CB65" s="106"/>
      <c r="CC65" s="106"/>
      <c r="CD65" s="71"/>
      <c r="CE65" s="84"/>
      <c r="CF65" s="84"/>
      <c r="CG65" s="85"/>
      <c r="CH65" s="85"/>
      <c r="CI65" s="85"/>
      <c r="CJ65" s="85"/>
    </row>
    <row r="66" spans="2:88" ht="10.5" customHeight="1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Y66" s="61"/>
      <c r="BZ66" s="67"/>
      <c r="CA66" s="65"/>
      <c r="CB66" s="74"/>
      <c r="CC66" s="75"/>
      <c r="CD66" s="76"/>
      <c r="CE66" s="84"/>
      <c r="CF66" s="84"/>
      <c r="CG66" s="85"/>
      <c r="CH66" s="85"/>
      <c r="CI66" s="85"/>
      <c r="CJ66" s="85"/>
    </row>
    <row r="67" spans="2:107" ht="12.75">
      <c r="B67" s="1" t="s">
        <v>47</v>
      </c>
      <c r="BD67" s="7"/>
      <c r="BY67" s="61"/>
      <c r="BZ67" s="67"/>
      <c r="CA67" s="65"/>
      <c r="CB67" s="74"/>
      <c r="CC67" s="75"/>
      <c r="CD67" s="76"/>
      <c r="CE67" s="84"/>
      <c r="CF67" s="84"/>
      <c r="CG67" s="85"/>
      <c r="CH67" s="85"/>
      <c r="CI67" s="85"/>
      <c r="CJ67" s="85"/>
      <c r="CV67" s="25"/>
      <c r="CW67" s="25"/>
      <c r="CX67" s="25"/>
      <c r="CY67" s="25"/>
      <c r="CZ67" s="25"/>
      <c r="DA67" s="25"/>
      <c r="DB67" s="25"/>
      <c r="DC67" s="25"/>
    </row>
    <row r="68" spans="56:107" ht="12.75">
      <c r="BD68" s="7"/>
      <c r="BY68" s="61"/>
      <c r="BZ68" s="67"/>
      <c r="CA68" s="65"/>
      <c r="CB68" s="74"/>
      <c r="CC68" s="75"/>
      <c r="CD68" s="76"/>
      <c r="CE68" s="84"/>
      <c r="CF68" s="84"/>
      <c r="CG68" s="85"/>
      <c r="CH68" s="85"/>
      <c r="CI68" s="85"/>
      <c r="CJ68" s="85"/>
      <c r="CV68" s="25"/>
      <c r="CW68" s="25"/>
      <c r="CX68" s="25"/>
      <c r="CY68" s="25"/>
      <c r="CZ68" s="25"/>
      <c r="DA68" s="25"/>
      <c r="DB68" s="25"/>
      <c r="DC68" s="25"/>
    </row>
    <row r="69" spans="1:107" ht="15.75">
      <c r="A69" s="2"/>
      <c r="B69" s="2"/>
      <c r="C69" s="2"/>
      <c r="D69" s="2"/>
      <c r="E69" s="2"/>
      <c r="F69" s="2"/>
      <c r="G69" s="6" t="s">
        <v>2</v>
      </c>
      <c r="H69" s="192">
        <f>J47+2*($U$10*$X$10+$AL$10)</f>
        <v>0.5201388888888885</v>
      </c>
      <c r="I69" s="192"/>
      <c r="J69" s="192"/>
      <c r="K69" s="192"/>
      <c r="L69" s="192"/>
      <c r="M69" s="7" t="s">
        <v>3</v>
      </c>
      <c r="N69" s="2"/>
      <c r="O69" s="2"/>
      <c r="P69" s="2"/>
      <c r="Q69" s="2"/>
      <c r="R69" s="2"/>
      <c r="S69" s="2"/>
      <c r="T69" s="2"/>
      <c r="U69" s="6" t="s">
        <v>4</v>
      </c>
      <c r="V69" s="187">
        <v>1</v>
      </c>
      <c r="W69" s="187"/>
      <c r="X69" s="20" t="s">
        <v>29</v>
      </c>
      <c r="Y69" s="178">
        <v>0.006944444444444444</v>
      </c>
      <c r="Z69" s="178"/>
      <c r="AA69" s="178"/>
      <c r="AB69" s="178"/>
      <c r="AC69" s="178"/>
      <c r="AD69" s="7" t="s">
        <v>5</v>
      </c>
      <c r="AE69" s="2"/>
      <c r="AF69" s="2"/>
      <c r="AG69" s="2"/>
      <c r="AH69" s="2"/>
      <c r="AI69" s="2"/>
      <c r="AJ69" s="2"/>
      <c r="AK69" s="6" t="s">
        <v>6</v>
      </c>
      <c r="AL69" s="178">
        <v>0.001388888888888889</v>
      </c>
      <c r="AM69" s="178"/>
      <c r="AN69" s="178"/>
      <c r="AO69" s="178"/>
      <c r="AP69" s="178"/>
      <c r="AQ69" s="7" t="s">
        <v>5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CV69" s="25"/>
      <c r="CW69" s="25"/>
      <c r="CX69" s="25"/>
      <c r="CY69" s="25"/>
      <c r="CZ69" s="25"/>
      <c r="DA69" s="25"/>
      <c r="DB69" s="25"/>
      <c r="DC69" s="25"/>
    </row>
    <row r="70" spans="56:107" ht="12.75" customHeight="1" thickBot="1">
      <c r="BD70" s="7"/>
      <c r="CV70" s="25"/>
      <c r="CW70" s="25"/>
      <c r="CX70" s="25"/>
      <c r="CY70" s="25"/>
      <c r="CZ70" s="25"/>
      <c r="DA70" s="25"/>
      <c r="DB70" s="25"/>
      <c r="DC70" s="25"/>
    </row>
    <row r="71" spans="2:107" ht="19.5" customHeight="1" thickBot="1">
      <c r="B71" s="223" t="s">
        <v>14</v>
      </c>
      <c r="C71" s="224"/>
      <c r="D71" s="225"/>
      <c r="E71" s="226"/>
      <c r="F71" s="226"/>
      <c r="G71" s="226"/>
      <c r="H71" s="226"/>
      <c r="I71" s="224"/>
      <c r="J71" s="225" t="s">
        <v>17</v>
      </c>
      <c r="K71" s="226"/>
      <c r="L71" s="226"/>
      <c r="M71" s="226"/>
      <c r="N71" s="224"/>
      <c r="O71" s="225" t="s">
        <v>45</v>
      </c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4"/>
      <c r="AW71" s="225" t="s">
        <v>21</v>
      </c>
      <c r="AX71" s="226"/>
      <c r="AY71" s="226"/>
      <c r="AZ71" s="226"/>
      <c r="BA71" s="224"/>
      <c r="BB71" s="225"/>
      <c r="BC71" s="227"/>
      <c r="BD71" s="7"/>
      <c r="CV71" s="25"/>
      <c r="CW71" s="25"/>
      <c r="CX71" s="25"/>
      <c r="CY71" s="25"/>
      <c r="CZ71" s="25"/>
      <c r="DA71" s="25"/>
      <c r="DB71" s="25"/>
      <c r="DC71" s="25"/>
    </row>
    <row r="72" spans="2:107" ht="18" customHeight="1">
      <c r="B72" s="194">
        <v>19</v>
      </c>
      <c r="C72" s="195"/>
      <c r="D72" s="214"/>
      <c r="E72" s="215"/>
      <c r="F72" s="215"/>
      <c r="G72" s="215"/>
      <c r="H72" s="215"/>
      <c r="I72" s="216"/>
      <c r="J72" s="202">
        <f>H$69</f>
        <v>0.5201388888888885</v>
      </c>
      <c r="K72" s="203"/>
      <c r="L72" s="203"/>
      <c r="M72" s="203"/>
      <c r="N72" s="204"/>
      <c r="O72" s="222">
        <f>IF(ISBLANK($AZ$47),"",IF($CH$54&gt;0,"ACHTUNG! Mannschaften gleich!",$BY$54))</f>
      </c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" t="s">
        <v>20</v>
      </c>
      <c r="AF72" s="163">
        <f>IF(ISBLANK($AZ$47),"",IF($CH$58&gt;0,"ACHTUNG! Mannschaften gleich!",$BY$58))</f>
      </c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221"/>
      <c r="AW72" s="212"/>
      <c r="AX72" s="182"/>
      <c r="AY72" s="182" t="s">
        <v>19</v>
      </c>
      <c r="AZ72" s="182"/>
      <c r="BA72" s="183"/>
      <c r="BB72" s="194"/>
      <c r="BC72" s="195"/>
      <c r="BD72" s="7"/>
      <c r="CV72" s="25"/>
      <c r="CW72" s="25"/>
      <c r="CX72" s="25"/>
      <c r="CY72" s="25"/>
      <c r="CZ72" s="25"/>
      <c r="DA72" s="25"/>
      <c r="DB72" s="25"/>
      <c r="DC72" s="25"/>
    </row>
    <row r="73" spans="2:107" s="15" customFormat="1" ht="12" customHeight="1" thickBot="1">
      <c r="B73" s="196"/>
      <c r="C73" s="197"/>
      <c r="D73" s="217"/>
      <c r="E73" s="218"/>
      <c r="F73" s="218"/>
      <c r="G73" s="218"/>
      <c r="H73" s="218"/>
      <c r="I73" s="219"/>
      <c r="J73" s="205"/>
      <c r="K73" s="206"/>
      <c r="L73" s="206"/>
      <c r="M73" s="206"/>
      <c r="N73" s="207"/>
      <c r="O73" s="105" t="s">
        <v>35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7"/>
      <c r="AF73" s="102" t="s">
        <v>36</v>
      </c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3"/>
      <c r="AW73" s="213"/>
      <c r="AX73" s="184"/>
      <c r="AY73" s="184"/>
      <c r="AZ73" s="184"/>
      <c r="BA73" s="185"/>
      <c r="BB73" s="196"/>
      <c r="BC73" s="197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1"/>
      <c r="BW73" s="91"/>
      <c r="BX73" s="90"/>
      <c r="BY73" s="90"/>
      <c r="BZ73" s="90"/>
      <c r="CA73" s="90"/>
      <c r="CB73" s="90"/>
      <c r="CC73" s="92"/>
      <c r="CD73" s="92"/>
      <c r="CE73" s="92"/>
      <c r="CF73" s="92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V73" s="38"/>
      <c r="CW73" s="38"/>
      <c r="CX73" s="38"/>
      <c r="CY73" s="38"/>
      <c r="CZ73" s="38"/>
      <c r="DA73" s="38"/>
      <c r="DB73" s="38"/>
      <c r="DC73" s="38"/>
    </row>
    <row r="74" spans="56:107" ht="3.75" customHeight="1" thickBot="1">
      <c r="BD74" s="7"/>
      <c r="CV74" s="25"/>
      <c r="CW74" s="25"/>
      <c r="CX74" s="25"/>
      <c r="CY74" s="25"/>
      <c r="CZ74" s="25"/>
      <c r="DA74" s="25"/>
      <c r="DB74" s="25"/>
      <c r="DC74" s="25"/>
    </row>
    <row r="75" spans="2:107" ht="19.5" customHeight="1" thickBot="1">
      <c r="B75" s="223" t="s">
        <v>14</v>
      </c>
      <c r="C75" s="224"/>
      <c r="D75" s="225"/>
      <c r="E75" s="226"/>
      <c r="F75" s="226"/>
      <c r="G75" s="226"/>
      <c r="H75" s="226"/>
      <c r="I75" s="224"/>
      <c r="J75" s="225" t="s">
        <v>17</v>
      </c>
      <c r="K75" s="226"/>
      <c r="L75" s="226"/>
      <c r="M75" s="226"/>
      <c r="N75" s="224"/>
      <c r="O75" s="225" t="s">
        <v>46</v>
      </c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4"/>
      <c r="AW75" s="225" t="s">
        <v>21</v>
      </c>
      <c r="AX75" s="226"/>
      <c r="AY75" s="226"/>
      <c r="AZ75" s="226"/>
      <c r="BA75" s="224"/>
      <c r="BB75" s="225"/>
      <c r="BC75" s="227"/>
      <c r="BD75" s="7"/>
      <c r="CV75" s="25"/>
      <c r="CW75" s="25"/>
      <c r="CX75" s="25"/>
      <c r="CY75" s="25"/>
      <c r="CZ75" s="25"/>
      <c r="DA75" s="25"/>
      <c r="DB75" s="25"/>
      <c r="DC75" s="25"/>
    </row>
    <row r="76" spans="2:107" ht="18" customHeight="1">
      <c r="B76" s="194">
        <v>20</v>
      </c>
      <c r="C76" s="195"/>
      <c r="D76" s="214"/>
      <c r="E76" s="215"/>
      <c r="F76" s="215"/>
      <c r="G76" s="215"/>
      <c r="H76" s="215"/>
      <c r="I76" s="216"/>
      <c r="J76" s="202">
        <f>J72+$V$69*$Y$69+$AL$69</f>
        <v>0.5284722222222218</v>
      </c>
      <c r="K76" s="203"/>
      <c r="L76" s="203"/>
      <c r="M76" s="203"/>
      <c r="N76" s="204"/>
      <c r="O76" s="222">
        <f>IF(ISBLANK($AZ$47),"",IF($CJ$54&gt;0,"ACHTUNG! Mannschaften gleich!",$BY$55))</f>
      </c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" t="s">
        <v>20</v>
      </c>
      <c r="AF76" s="163">
        <f>IF(ISBLANK($AZ$47),"",IF($CI$54&gt;0,"ACHTUNG! Mannschaften gleich!",$BY$56))</f>
      </c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221"/>
      <c r="AW76" s="212"/>
      <c r="AX76" s="182"/>
      <c r="AY76" s="182" t="s">
        <v>19</v>
      </c>
      <c r="AZ76" s="182"/>
      <c r="BA76" s="183"/>
      <c r="BB76" s="194"/>
      <c r="BC76" s="195"/>
      <c r="BD76" s="7"/>
      <c r="CV76" s="25"/>
      <c r="CW76" s="25"/>
      <c r="CX76" s="25"/>
      <c r="CY76" s="25"/>
      <c r="CZ76" s="25"/>
      <c r="DA76" s="25"/>
      <c r="DB76" s="25"/>
      <c r="DC76" s="25"/>
    </row>
    <row r="77" spans="2:107" ht="12" customHeight="1" thickBot="1">
      <c r="B77" s="196"/>
      <c r="C77" s="197"/>
      <c r="D77" s="217"/>
      <c r="E77" s="218"/>
      <c r="F77" s="218"/>
      <c r="G77" s="218"/>
      <c r="H77" s="218"/>
      <c r="I77" s="219"/>
      <c r="J77" s="205"/>
      <c r="K77" s="206"/>
      <c r="L77" s="206"/>
      <c r="M77" s="206"/>
      <c r="N77" s="207"/>
      <c r="O77" s="105" t="s">
        <v>37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7"/>
      <c r="AF77" s="102" t="s">
        <v>38</v>
      </c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3"/>
      <c r="AW77" s="213"/>
      <c r="AX77" s="184"/>
      <c r="AY77" s="184"/>
      <c r="AZ77" s="184"/>
      <c r="BA77" s="185"/>
      <c r="BB77" s="196"/>
      <c r="BC77" s="197"/>
      <c r="BD77" s="7"/>
      <c r="CV77" s="25"/>
      <c r="CW77" s="25"/>
      <c r="CX77" s="25"/>
      <c r="CY77" s="25"/>
      <c r="CZ77" s="25"/>
      <c r="DA77" s="25"/>
      <c r="DB77" s="25"/>
      <c r="DC77" s="25"/>
    </row>
    <row r="78" spans="2:107" ht="3.75" customHeight="1">
      <c r="B78" s="21"/>
      <c r="C78" s="21"/>
      <c r="D78" s="39"/>
      <c r="E78" s="39"/>
      <c r="F78" s="39"/>
      <c r="G78" s="39"/>
      <c r="H78" s="39"/>
      <c r="I78" s="39"/>
      <c r="J78" s="40"/>
      <c r="K78" s="40"/>
      <c r="L78" s="40"/>
      <c r="M78" s="40"/>
      <c r="N78" s="40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24"/>
      <c r="AX78" s="24"/>
      <c r="AY78" s="24"/>
      <c r="AZ78" s="24"/>
      <c r="BA78" s="24"/>
      <c r="BB78" s="21"/>
      <c r="BC78" s="21"/>
      <c r="BD78" s="7"/>
      <c r="CV78" s="25"/>
      <c r="CW78" s="25"/>
      <c r="CX78" s="25"/>
      <c r="CY78" s="25"/>
      <c r="CZ78" s="25"/>
      <c r="DA78" s="25"/>
      <c r="DB78" s="25"/>
      <c r="DC78" s="25"/>
    </row>
    <row r="79" spans="2:107" ht="11.25" customHeight="1" thickBot="1">
      <c r="B79" s="21"/>
      <c r="C79" s="21"/>
      <c r="D79" s="39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2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24"/>
      <c r="AX79" s="24"/>
      <c r="AY79" s="24"/>
      <c r="AZ79" s="24"/>
      <c r="BA79" s="24"/>
      <c r="BB79" s="21"/>
      <c r="BC79" s="21"/>
      <c r="BD79" s="7"/>
      <c r="CV79" s="25"/>
      <c r="CW79" s="25"/>
      <c r="CX79" s="25"/>
      <c r="CY79" s="25"/>
      <c r="CZ79" s="25"/>
      <c r="DA79" s="25"/>
      <c r="DB79" s="25"/>
      <c r="DC79" s="25"/>
    </row>
    <row r="80" spans="2:107" ht="19.5" customHeight="1" thickBot="1">
      <c r="B80" s="220" t="s">
        <v>14</v>
      </c>
      <c r="C80" s="181"/>
      <c r="D80" s="179"/>
      <c r="E80" s="180"/>
      <c r="F80" s="180"/>
      <c r="G80" s="180"/>
      <c r="H80" s="180"/>
      <c r="I80" s="181"/>
      <c r="J80" s="179" t="s">
        <v>17</v>
      </c>
      <c r="K80" s="180"/>
      <c r="L80" s="180"/>
      <c r="M80" s="180"/>
      <c r="N80" s="181"/>
      <c r="O80" s="179" t="s">
        <v>33</v>
      </c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1"/>
      <c r="AW80" s="179" t="s">
        <v>21</v>
      </c>
      <c r="AX80" s="180"/>
      <c r="AY80" s="180"/>
      <c r="AZ80" s="180"/>
      <c r="BA80" s="181"/>
      <c r="BB80" s="179"/>
      <c r="BC80" s="193"/>
      <c r="BD80" s="7"/>
      <c r="CV80" s="25"/>
      <c r="CW80" s="25"/>
      <c r="CX80" s="25"/>
      <c r="CY80" s="25"/>
      <c r="CZ80" s="25"/>
      <c r="DA80" s="25"/>
      <c r="DB80" s="25"/>
      <c r="DC80" s="25"/>
    </row>
    <row r="81" spans="2:107" ht="18" customHeight="1">
      <c r="B81" s="194">
        <v>21</v>
      </c>
      <c r="C81" s="195"/>
      <c r="D81" s="214"/>
      <c r="E81" s="215"/>
      <c r="F81" s="215"/>
      <c r="G81" s="215"/>
      <c r="H81" s="215"/>
      <c r="I81" s="216"/>
      <c r="J81" s="202">
        <f>J76+2*($V$69*$Y$69+$AL$69)</f>
        <v>0.5451388888888885</v>
      </c>
      <c r="K81" s="203"/>
      <c r="L81" s="203"/>
      <c r="M81" s="203"/>
      <c r="N81" s="204"/>
      <c r="O81" s="104" t="str">
        <f>IF(ISBLANK($AZ$72)," ",IF($AW$72&lt;$AZ$72,$O$72,IF($AZ$72&lt;$AW$72,$AF$72)))</f>
        <v> 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6" t="s">
        <v>20</v>
      </c>
      <c r="AF81" s="100" t="str">
        <f>IF(ISBLANK($AZ$76)," ",IF($AW$76&lt;$AZ$76,$O$76,IF($AZ$76&lt;$AW$76,$AF$76)))</f>
        <v> </v>
      </c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1"/>
      <c r="AW81" s="212"/>
      <c r="AX81" s="182"/>
      <c r="AY81" s="182" t="s">
        <v>19</v>
      </c>
      <c r="AZ81" s="182"/>
      <c r="BA81" s="183"/>
      <c r="BB81" s="194"/>
      <c r="BC81" s="195"/>
      <c r="BD81" s="7"/>
      <c r="CV81" s="25"/>
      <c r="CW81" s="25"/>
      <c r="CX81" s="25"/>
      <c r="CY81" s="25"/>
      <c r="CZ81" s="25"/>
      <c r="DA81" s="25"/>
      <c r="DB81" s="25"/>
      <c r="DC81" s="25"/>
    </row>
    <row r="82" spans="2:107" s="15" customFormat="1" ht="12" customHeight="1" thickBot="1">
      <c r="B82" s="196"/>
      <c r="C82" s="197"/>
      <c r="D82" s="217"/>
      <c r="E82" s="218"/>
      <c r="F82" s="218"/>
      <c r="G82" s="218"/>
      <c r="H82" s="218"/>
      <c r="I82" s="219"/>
      <c r="J82" s="205"/>
      <c r="K82" s="206"/>
      <c r="L82" s="206"/>
      <c r="M82" s="206"/>
      <c r="N82" s="207"/>
      <c r="O82" s="105" t="s">
        <v>39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7"/>
      <c r="AF82" s="102" t="s">
        <v>40</v>
      </c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3"/>
      <c r="AW82" s="213"/>
      <c r="AX82" s="184"/>
      <c r="AY82" s="184"/>
      <c r="AZ82" s="184"/>
      <c r="BA82" s="185"/>
      <c r="BB82" s="196"/>
      <c r="BC82" s="197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1"/>
      <c r="BW82" s="91"/>
      <c r="BX82" s="90"/>
      <c r="BY82" s="90"/>
      <c r="BZ82" s="90"/>
      <c r="CA82" s="90"/>
      <c r="CB82" s="90"/>
      <c r="CC82" s="92"/>
      <c r="CD82" s="92"/>
      <c r="CE82" s="92"/>
      <c r="CF82" s="92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V82" s="38"/>
      <c r="CW82" s="38"/>
      <c r="CX82" s="38"/>
      <c r="CY82" s="38"/>
      <c r="CZ82" s="38"/>
      <c r="DA82" s="38"/>
      <c r="DB82" s="38"/>
      <c r="DC82" s="38"/>
    </row>
    <row r="83" spans="56:107" ht="3.75" customHeight="1" thickBot="1">
      <c r="BD83" s="7"/>
      <c r="CV83" s="25"/>
      <c r="CW83" s="25"/>
      <c r="CX83" s="25"/>
      <c r="CY83" s="25"/>
      <c r="CZ83" s="25"/>
      <c r="DA83" s="25"/>
      <c r="DB83" s="25"/>
      <c r="DC83" s="25"/>
    </row>
    <row r="84" spans="2:107" ht="19.5" customHeight="1" thickBot="1">
      <c r="B84" s="220" t="s">
        <v>14</v>
      </c>
      <c r="C84" s="181"/>
      <c r="D84" s="179"/>
      <c r="E84" s="180"/>
      <c r="F84" s="180"/>
      <c r="G84" s="180"/>
      <c r="H84" s="180"/>
      <c r="I84" s="181"/>
      <c r="J84" s="179" t="s">
        <v>17</v>
      </c>
      <c r="K84" s="180"/>
      <c r="L84" s="180"/>
      <c r="M84" s="180"/>
      <c r="N84" s="181"/>
      <c r="O84" s="179" t="s">
        <v>34</v>
      </c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1"/>
      <c r="AW84" s="179" t="s">
        <v>21</v>
      </c>
      <c r="AX84" s="180"/>
      <c r="AY84" s="180"/>
      <c r="AZ84" s="180"/>
      <c r="BA84" s="181"/>
      <c r="BB84" s="179"/>
      <c r="BC84" s="193"/>
      <c r="BD84" s="7"/>
      <c r="CV84" s="25"/>
      <c r="CW84" s="25"/>
      <c r="CX84" s="25"/>
      <c r="CY84" s="25"/>
      <c r="CZ84" s="25"/>
      <c r="DA84" s="25"/>
      <c r="DB84" s="25"/>
      <c r="DC84" s="25"/>
    </row>
    <row r="85" spans="2:107" ht="18" customHeight="1">
      <c r="B85" s="194">
        <v>22</v>
      </c>
      <c r="C85" s="195"/>
      <c r="D85" s="214"/>
      <c r="E85" s="215"/>
      <c r="F85" s="215"/>
      <c r="G85" s="215"/>
      <c r="H85" s="215"/>
      <c r="I85" s="216"/>
      <c r="J85" s="202">
        <f>J81+$V$69*$Y$69+$AL$69</f>
        <v>0.5534722222222218</v>
      </c>
      <c r="K85" s="203"/>
      <c r="L85" s="203"/>
      <c r="M85" s="203"/>
      <c r="N85" s="204"/>
      <c r="O85" s="104" t="str">
        <f>IF(ISBLANK($AZ$72)," ",IF($AW$72&gt;$AZ$72,$O$72,IF($AZ$72&gt;$AW$72,$AF$72)))</f>
        <v> </v>
      </c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6" t="s">
        <v>20</v>
      </c>
      <c r="AF85" s="100" t="str">
        <f>IF(ISBLANK($AZ$76)," ",IF($AW$76&gt;$AZ$76,$O$76,IF($AZ$76&gt;$AW$76,$AF$76)))</f>
        <v> </v>
      </c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1"/>
      <c r="AW85" s="212"/>
      <c r="AX85" s="182"/>
      <c r="AY85" s="182" t="s">
        <v>19</v>
      </c>
      <c r="AZ85" s="182"/>
      <c r="BA85" s="183"/>
      <c r="BB85" s="194"/>
      <c r="BC85" s="195"/>
      <c r="BD85" s="7"/>
      <c r="CV85" s="25"/>
      <c r="CW85" s="25"/>
      <c r="CX85" s="25"/>
      <c r="CY85" s="25"/>
      <c r="CZ85" s="25"/>
      <c r="DA85" s="25"/>
      <c r="DB85" s="25"/>
      <c r="DC85" s="25"/>
    </row>
    <row r="86" spans="2:107" ht="12" customHeight="1" thickBot="1">
      <c r="B86" s="196"/>
      <c r="C86" s="197"/>
      <c r="D86" s="217"/>
      <c r="E86" s="218"/>
      <c r="F86" s="218"/>
      <c r="G86" s="218"/>
      <c r="H86" s="218"/>
      <c r="I86" s="219"/>
      <c r="J86" s="205"/>
      <c r="K86" s="206"/>
      <c r="L86" s="206"/>
      <c r="M86" s="206"/>
      <c r="N86" s="207"/>
      <c r="O86" s="105" t="s">
        <v>41</v>
      </c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7"/>
      <c r="AF86" s="102" t="s">
        <v>42</v>
      </c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3"/>
      <c r="AW86" s="213"/>
      <c r="AX86" s="184"/>
      <c r="AY86" s="184"/>
      <c r="AZ86" s="184"/>
      <c r="BA86" s="185"/>
      <c r="BB86" s="196"/>
      <c r="BC86" s="197"/>
      <c r="BD86" s="7"/>
      <c r="CV86" s="25"/>
      <c r="CW86" s="25"/>
      <c r="CX86" s="25"/>
      <c r="CY86" s="25"/>
      <c r="CZ86" s="25"/>
      <c r="DA86" s="25"/>
      <c r="DB86" s="25"/>
      <c r="DC86" s="25"/>
    </row>
    <row r="87" spans="56:107" ht="12.75" customHeight="1">
      <c r="BD87" s="7"/>
      <c r="CV87" s="25"/>
      <c r="CW87" s="25"/>
      <c r="CX87" s="25"/>
      <c r="CY87" s="25"/>
      <c r="CZ87" s="25"/>
      <c r="DA87" s="25"/>
      <c r="DB87" s="25"/>
      <c r="DC87" s="25"/>
    </row>
    <row r="88" spans="2:116" ht="12.75">
      <c r="B88" s="1" t="s">
        <v>48</v>
      </c>
      <c r="BD88" s="7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X88" s="51"/>
      <c r="BY88" s="51"/>
      <c r="BZ88" s="51"/>
      <c r="CA88" s="51"/>
      <c r="CB88" s="51"/>
      <c r="CC88" s="25"/>
      <c r="CD88" s="25"/>
      <c r="CE88" s="25"/>
      <c r="CF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7"/>
    </row>
    <row r="89" spans="56:116" ht="13.5" thickBot="1">
      <c r="BD89" s="7"/>
      <c r="BX89" s="51"/>
      <c r="BY89" s="51"/>
      <c r="BZ89" s="51"/>
      <c r="CA89" s="51"/>
      <c r="CB89" s="51"/>
      <c r="CC89" s="25"/>
      <c r="CD89" s="25"/>
      <c r="CE89" s="25"/>
      <c r="CF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7"/>
    </row>
    <row r="90" spans="9:116" ht="24.75" customHeight="1">
      <c r="I90" s="198" t="s">
        <v>8</v>
      </c>
      <c r="J90" s="199"/>
      <c r="K90" s="199"/>
      <c r="L90" s="43"/>
      <c r="M90" s="200" t="str">
        <f>IF(ISBLANK($AZ$85)," ",IF($AW$85&gt;$AZ$85,$O$85,IF($AZ$85&gt;$AW$85,$AF$85)))</f>
        <v> </v>
      </c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1"/>
      <c r="BD90" s="7"/>
      <c r="BX90" s="51"/>
      <c r="BY90" s="51"/>
      <c r="BZ90" s="51"/>
      <c r="CA90" s="51"/>
      <c r="CB90" s="51"/>
      <c r="CC90" s="25"/>
      <c r="CD90" s="25"/>
      <c r="CE90" s="25"/>
      <c r="CF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7"/>
    </row>
    <row r="91" spans="9:116" ht="24.75" customHeight="1">
      <c r="I91" s="208" t="s">
        <v>9</v>
      </c>
      <c r="J91" s="209"/>
      <c r="K91" s="209"/>
      <c r="L91" s="44"/>
      <c r="M91" s="210" t="str">
        <f>IF(ISBLANK($AZ$85)," ",IF($AW$85&lt;$AZ$85,$O$85,IF($AZ$85&lt;$AW$85,$AF$85)))</f>
        <v> 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  <c r="BD91" s="7"/>
      <c r="BX91" s="51"/>
      <c r="BY91" s="51"/>
      <c r="BZ91" s="51"/>
      <c r="CA91" s="51"/>
      <c r="CB91" s="51"/>
      <c r="CC91" s="25"/>
      <c r="CD91" s="25"/>
      <c r="CE91" s="25"/>
      <c r="CF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7"/>
    </row>
    <row r="92" spans="9:116" ht="24.75" customHeight="1">
      <c r="I92" s="208" t="s">
        <v>10</v>
      </c>
      <c r="J92" s="209"/>
      <c r="K92" s="209"/>
      <c r="L92" s="44"/>
      <c r="M92" s="210" t="str">
        <f>IF(ISBLANK($AZ$81)," ",IF($AW$81&gt;$AZ$81,$O$81,IF($AZ$81&gt;$AW$81,$AF$81)))</f>
        <v> </v>
      </c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1"/>
      <c r="BD92" s="7"/>
      <c r="BX92" s="51"/>
      <c r="BY92" s="51"/>
      <c r="BZ92" s="51"/>
      <c r="CA92" s="51"/>
      <c r="CB92" s="51"/>
      <c r="CC92" s="25"/>
      <c r="CD92" s="25"/>
      <c r="CE92" s="25"/>
      <c r="CF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7"/>
    </row>
    <row r="93" spans="9:116" ht="24.75" customHeight="1" thickBot="1">
      <c r="I93" s="228" t="s">
        <v>11</v>
      </c>
      <c r="J93" s="229"/>
      <c r="K93" s="229"/>
      <c r="L93" s="45"/>
      <c r="M93" s="230" t="str">
        <f>IF(ISBLANK($AZ$81)," ",IF($AW$81&lt;$AZ$81,$O$81,IF($AZ$81&lt;$AW$81,$AF$81)))</f>
        <v> </v>
      </c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1"/>
      <c r="BD93" s="7"/>
      <c r="BX93" s="51"/>
      <c r="BY93" s="51"/>
      <c r="BZ93" s="51"/>
      <c r="CA93" s="51"/>
      <c r="CB93" s="51"/>
      <c r="CC93" s="25"/>
      <c r="CD93" s="25"/>
      <c r="CE93" s="25"/>
      <c r="CF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7"/>
    </row>
    <row r="96" ht="12.75">
      <c r="E96" t="s">
        <v>49</v>
      </c>
    </row>
  </sheetData>
  <sheetProtection/>
  <mergeCells count="389">
    <mergeCell ref="O75:AV75"/>
    <mergeCell ref="AV55:AW55"/>
    <mergeCell ref="B71:C71"/>
    <mergeCell ref="J71:N71"/>
    <mergeCell ref="O71:AV71"/>
    <mergeCell ref="AF72:AV72"/>
    <mergeCell ref="H69:L69"/>
    <mergeCell ref="V69:W69"/>
    <mergeCell ref="Y69:AC69"/>
    <mergeCell ref="AL69:AP69"/>
    <mergeCell ref="I92:K92"/>
    <mergeCell ref="M92:AV92"/>
    <mergeCell ref="I93:K93"/>
    <mergeCell ref="M93:AV93"/>
    <mergeCell ref="D71:I71"/>
    <mergeCell ref="CA57:CC57"/>
    <mergeCell ref="CA61:CC61"/>
    <mergeCell ref="CA65:CC65"/>
    <mergeCell ref="BB71:BC71"/>
    <mergeCell ref="P62:Q62"/>
    <mergeCell ref="R62:AC62"/>
    <mergeCell ref="AY57:AZ57"/>
    <mergeCell ref="BA57:BC57"/>
    <mergeCell ref="AG57:AR57"/>
    <mergeCell ref="CA30:CC30"/>
    <mergeCell ref="CA36:CC36"/>
    <mergeCell ref="CA42:CC42"/>
    <mergeCell ref="AS56:AU56"/>
    <mergeCell ref="AV56:AW56"/>
    <mergeCell ref="B49:BC49"/>
    <mergeCell ref="BA54:BC54"/>
    <mergeCell ref="AW35:AX35"/>
    <mergeCell ref="AZ35:BA35"/>
    <mergeCell ref="AW30:AX30"/>
    <mergeCell ref="B72:C73"/>
    <mergeCell ref="D72:I73"/>
    <mergeCell ref="J72:N73"/>
    <mergeCell ref="O72:AD72"/>
    <mergeCell ref="O73:AD73"/>
    <mergeCell ref="AF73:AV73"/>
    <mergeCell ref="AV54:AW54"/>
    <mergeCell ref="AY56:AZ56"/>
    <mergeCell ref="BA56:BC56"/>
    <mergeCell ref="AS55:AU55"/>
    <mergeCell ref="AS54:AU54"/>
    <mergeCell ref="AW71:BA71"/>
    <mergeCell ref="AV57:AW57"/>
    <mergeCell ref="AS57:AU57"/>
    <mergeCell ref="AE56:AF56"/>
    <mergeCell ref="AF77:AV77"/>
    <mergeCell ref="BB72:BC73"/>
    <mergeCell ref="B75:C75"/>
    <mergeCell ref="D75:I75"/>
    <mergeCell ref="J75:N75"/>
    <mergeCell ref="AW75:BA75"/>
    <mergeCell ref="BB75:BC75"/>
    <mergeCell ref="AW72:AX73"/>
    <mergeCell ref="AY72:AY73"/>
    <mergeCell ref="AZ72:BA73"/>
    <mergeCell ref="B76:C77"/>
    <mergeCell ref="D76:I77"/>
    <mergeCell ref="J76:N77"/>
    <mergeCell ref="O76:AD76"/>
    <mergeCell ref="O77:AD77"/>
    <mergeCell ref="B80:C80"/>
    <mergeCell ref="D80:I80"/>
    <mergeCell ref="J80:N80"/>
    <mergeCell ref="O80:AV80"/>
    <mergeCell ref="AW81:AX82"/>
    <mergeCell ref="AY81:AY82"/>
    <mergeCell ref="J81:N82"/>
    <mergeCell ref="BB76:BC77"/>
    <mergeCell ref="AW80:BA80"/>
    <mergeCell ref="BB80:BC80"/>
    <mergeCell ref="AF76:AV76"/>
    <mergeCell ref="AW76:AX77"/>
    <mergeCell ref="AY76:AY77"/>
    <mergeCell ref="AZ76:BA77"/>
    <mergeCell ref="B85:C86"/>
    <mergeCell ref="D85:I86"/>
    <mergeCell ref="O86:AD86"/>
    <mergeCell ref="BB81:BC82"/>
    <mergeCell ref="B84:C84"/>
    <mergeCell ref="D84:I84"/>
    <mergeCell ref="J84:N84"/>
    <mergeCell ref="O84:AV84"/>
    <mergeCell ref="B81:C82"/>
    <mergeCell ref="D81:I82"/>
    <mergeCell ref="I91:K91"/>
    <mergeCell ref="M91:AV91"/>
    <mergeCell ref="AW85:AX86"/>
    <mergeCell ref="AY85:AY86"/>
    <mergeCell ref="BB84:BC84"/>
    <mergeCell ref="BB85:BC86"/>
    <mergeCell ref="I90:K90"/>
    <mergeCell ref="M90:AV90"/>
    <mergeCell ref="AZ85:BA86"/>
    <mergeCell ref="J85:N86"/>
    <mergeCell ref="O85:AD85"/>
    <mergeCell ref="AF85:AV85"/>
    <mergeCell ref="A2:AP3"/>
    <mergeCell ref="U10:V10"/>
    <mergeCell ref="B15:Z15"/>
    <mergeCell ref="AE15:BC15"/>
    <mergeCell ref="M6:T6"/>
    <mergeCell ref="A4:AP4"/>
    <mergeCell ref="Y6:AF6"/>
    <mergeCell ref="B8:AM8"/>
    <mergeCell ref="H10:L10"/>
    <mergeCell ref="AE16:AF16"/>
    <mergeCell ref="B16:C16"/>
    <mergeCell ref="AF86:AV86"/>
    <mergeCell ref="AL10:AP10"/>
    <mergeCell ref="AG17:BA17"/>
    <mergeCell ref="AG16:BA16"/>
    <mergeCell ref="AE19:AF19"/>
    <mergeCell ref="AW84:BA84"/>
    <mergeCell ref="AZ81:BA82"/>
    <mergeCell ref="X10:AB10"/>
    <mergeCell ref="AZ30:BA30"/>
    <mergeCell ref="AW31:AX31"/>
    <mergeCell ref="AZ31:BA31"/>
    <mergeCell ref="BB30:BC30"/>
    <mergeCell ref="BB32:BC32"/>
    <mergeCell ref="AY55:AZ55"/>
    <mergeCell ref="BA55:BC55"/>
    <mergeCell ref="BB31:BC31"/>
    <mergeCell ref="AZ34:BA34"/>
    <mergeCell ref="BB34:BC34"/>
    <mergeCell ref="AY54:AZ54"/>
    <mergeCell ref="AZ33:BA33"/>
    <mergeCell ref="BB33:BC33"/>
    <mergeCell ref="BB35:BC35"/>
    <mergeCell ref="AE53:AR53"/>
    <mergeCell ref="AS53:AU53"/>
    <mergeCell ref="AV53:AZ53"/>
    <mergeCell ref="BA53:BC53"/>
    <mergeCell ref="B33:C33"/>
    <mergeCell ref="B34:C34"/>
    <mergeCell ref="B35:C35"/>
    <mergeCell ref="BB16:BC16"/>
    <mergeCell ref="BB18:BC18"/>
    <mergeCell ref="AG19:BA19"/>
    <mergeCell ref="BB19:BC19"/>
    <mergeCell ref="BB17:BC17"/>
    <mergeCell ref="AG18:BA18"/>
    <mergeCell ref="R25:AL25"/>
    <mergeCell ref="B32:C32"/>
    <mergeCell ref="B18:C18"/>
    <mergeCell ref="B19:C19"/>
    <mergeCell ref="D19:X19"/>
    <mergeCell ref="O30:AD30"/>
    <mergeCell ref="B29:C29"/>
    <mergeCell ref="B31:C31"/>
    <mergeCell ref="O31:AD31"/>
    <mergeCell ref="D31:F31"/>
    <mergeCell ref="G31:I31"/>
    <mergeCell ref="AF31:AV31"/>
    <mergeCell ref="J31:N31"/>
    <mergeCell ref="Y16:Z16"/>
    <mergeCell ref="B17:C17"/>
    <mergeCell ref="D16:X16"/>
    <mergeCell ref="Y19:Z19"/>
    <mergeCell ref="D17:X17"/>
    <mergeCell ref="D18:X18"/>
    <mergeCell ref="G29:I29"/>
    <mergeCell ref="D29:F29"/>
    <mergeCell ref="AM24:AN24"/>
    <mergeCell ref="P25:Q25"/>
    <mergeCell ref="AM25:AN25"/>
    <mergeCell ref="AE17:AF17"/>
    <mergeCell ref="AE18:AF18"/>
    <mergeCell ref="Y17:Z17"/>
    <mergeCell ref="Y18:Z18"/>
    <mergeCell ref="P24:Q24"/>
    <mergeCell ref="R24:AL24"/>
    <mergeCell ref="AF30:AV30"/>
    <mergeCell ref="B30:C30"/>
    <mergeCell ref="D30:F30"/>
    <mergeCell ref="G30:I30"/>
    <mergeCell ref="J30:N30"/>
    <mergeCell ref="B36:C36"/>
    <mergeCell ref="B37:C37"/>
    <mergeCell ref="G37:I37"/>
    <mergeCell ref="D34:F34"/>
    <mergeCell ref="G34:I34"/>
    <mergeCell ref="D36:F36"/>
    <mergeCell ref="G36:I36"/>
    <mergeCell ref="BB29:BC29"/>
    <mergeCell ref="AW29:BA29"/>
    <mergeCell ref="J29:N29"/>
    <mergeCell ref="O29:AV29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D42:F42"/>
    <mergeCell ref="G42:I42"/>
    <mergeCell ref="D44:F44"/>
    <mergeCell ref="G44:I44"/>
    <mergeCell ref="D43:F43"/>
    <mergeCell ref="G43:I43"/>
    <mergeCell ref="D45:F45"/>
    <mergeCell ref="G45:I45"/>
    <mergeCell ref="AZ32:BA32"/>
    <mergeCell ref="J32:N32"/>
    <mergeCell ref="D41:F41"/>
    <mergeCell ref="G41:I41"/>
    <mergeCell ref="D32:F32"/>
    <mergeCell ref="AF35:AV35"/>
    <mergeCell ref="G32:I32"/>
    <mergeCell ref="O32:AD32"/>
    <mergeCell ref="AF32:AV32"/>
    <mergeCell ref="AW32:AX32"/>
    <mergeCell ref="D33:F33"/>
    <mergeCell ref="G33:I33"/>
    <mergeCell ref="J33:N33"/>
    <mergeCell ref="O33:AD33"/>
    <mergeCell ref="AF33:AV33"/>
    <mergeCell ref="AW33:AX33"/>
    <mergeCell ref="J34:N34"/>
    <mergeCell ref="O34:AD34"/>
    <mergeCell ref="AF34:AV34"/>
    <mergeCell ref="AW34:AX34"/>
    <mergeCell ref="J36:N36"/>
    <mergeCell ref="D35:F35"/>
    <mergeCell ref="G35:I35"/>
    <mergeCell ref="J35:N35"/>
    <mergeCell ref="O35:AD35"/>
    <mergeCell ref="AW36:AX36"/>
    <mergeCell ref="AZ36:BA36"/>
    <mergeCell ref="BB36:BC36"/>
    <mergeCell ref="AZ38:BA38"/>
    <mergeCell ref="BB38:BC38"/>
    <mergeCell ref="AW38:AX38"/>
    <mergeCell ref="AW37:AX37"/>
    <mergeCell ref="AZ37:BA37"/>
    <mergeCell ref="BB37:BC37"/>
    <mergeCell ref="O38:AD38"/>
    <mergeCell ref="AF38:AV38"/>
    <mergeCell ref="O36:AD36"/>
    <mergeCell ref="AF36:AV36"/>
    <mergeCell ref="BB39:BC39"/>
    <mergeCell ref="D40:F40"/>
    <mergeCell ref="G40:I40"/>
    <mergeCell ref="J40:N40"/>
    <mergeCell ref="O40:AD40"/>
    <mergeCell ref="AF40:AV40"/>
    <mergeCell ref="D39:F39"/>
    <mergeCell ref="G39:I39"/>
    <mergeCell ref="J39:N39"/>
    <mergeCell ref="O39:AD39"/>
    <mergeCell ref="D38:F38"/>
    <mergeCell ref="G38:I38"/>
    <mergeCell ref="D37:F37"/>
    <mergeCell ref="AZ39:BA39"/>
    <mergeCell ref="AF39:AV39"/>
    <mergeCell ref="AW39:AX39"/>
    <mergeCell ref="J37:N37"/>
    <mergeCell ref="O37:AD37"/>
    <mergeCell ref="AF37:AV37"/>
    <mergeCell ref="J38:N38"/>
    <mergeCell ref="AW40:AX40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AZ42:BA42"/>
    <mergeCell ref="BB42:BC42"/>
    <mergeCell ref="J43:N43"/>
    <mergeCell ref="O43:AD43"/>
    <mergeCell ref="J42:N42"/>
    <mergeCell ref="O42:AD42"/>
    <mergeCell ref="AF42:AV42"/>
    <mergeCell ref="AW42:AX42"/>
    <mergeCell ref="AF43:AV43"/>
    <mergeCell ref="AW43:AX43"/>
    <mergeCell ref="AZ45:BA45"/>
    <mergeCell ref="BB45:BC45"/>
    <mergeCell ref="AZ44:BA44"/>
    <mergeCell ref="BB44:BC44"/>
    <mergeCell ref="AZ43:BA43"/>
    <mergeCell ref="BB43:BC43"/>
    <mergeCell ref="J44:N44"/>
    <mergeCell ref="O44:AD44"/>
    <mergeCell ref="AF44:AV44"/>
    <mergeCell ref="AW44:AX44"/>
    <mergeCell ref="AF46:AV46"/>
    <mergeCell ref="AW46:AX46"/>
    <mergeCell ref="J45:N45"/>
    <mergeCell ref="O45:AD45"/>
    <mergeCell ref="AF45:AV45"/>
    <mergeCell ref="AW45:AX45"/>
    <mergeCell ref="D46:F46"/>
    <mergeCell ref="G46:I46"/>
    <mergeCell ref="J46:N46"/>
    <mergeCell ref="O46:AD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G54:AR54"/>
    <mergeCell ref="B54:C54"/>
    <mergeCell ref="D54:O54"/>
    <mergeCell ref="S54:T54"/>
    <mergeCell ref="V54:W54"/>
    <mergeCell ref="B53:O53"/>
    <mergeCell ref="P53:R53"/>
    <mergeCell ref="S53:W53"/>
    <mergeCell ref="X53:Z53"/>
    <mergeCell ref="X56:Z56"/>
    <mergeCell ref="P59:AC59"/>
    <mergeCell ref="P54:R54"/>
    <mergeCell ref="AE55:AF55"/>
    <mergeCell ref="X54:Z54"/>
    <mergeCell ref="X57:Z57"/>
    <mergeCell ref="V56:W56"/>
    <mergeCell ref="AE57:AF57"/>
    <mergeCell ref="AE54:AF54"/>
    <mergeCell ref="AG55:AR55"/>
    <mergeCell ref="P61:Q61"/>
    <mergeCell ref="R61:AC61"/>
    <mergeCell ref="S55:T55"/>
    <mergeCell ref="AG56:AR56"/>
    <mergeCell ref="V55:W55"/>
    <mergeCell ref="X55:Z55"/>
    <mergeCell ref="S56:T56"/>
    <mergeCell ref="R60:AC60"/>
    <mergeCell ref="V57:W57"/>
    <mergeCell ref="B56:C56"/>
    <mergeCell ref="D56:O56"/>
    <mergeCell ref="P56:R56"/>
    <mergeCell ref="B55:C55"/>
    <mergeCell ref="D55:O55"/>
    <mergeCell ref="P55:R55"/>
    <mergeCell ref="B57:C57"/>
    <mergeCell ref="D57:O57"/>
    <mergeCell ref="P57:R57"/>
    <mergeCell ref="S57:T57"/>
    <mergeCell ref="AL60:AN60"/>
    <mergeCell ref="P21:AN21"/>
    <mergeCell ref="P22:Q22"/>
    <mergeCell ref="R22:AL22"/>
    <mergeCell ref="AM22:AN22"/>
    <mergeCell ref="P23:Q23"/>
    <mergeCell ref="R23:AL23"/>
    <mergeCell ref="AM23:AN23"/>
    <mergeCell ref="P60:Q60"/>
    <mergeCell ref="AD59:AF59"/>
    <mergeCell ref="AG59:AK59"/>
    <mergeCell ref="AD62:AF62"/>
    <mergeCell ref="AG62:AH62"/>
    <mergeCell ref="AJ62:AK62"/>
    <mergeCell ref="AJ60:AK60"/>
    <mergeCell ref="AL62:AN62"/>
    <mergeCell ref="AD61:AF61"/>
    <mergeCell ref="AG61:AH61"/>
    <mergeCell ref="AJ61:AK61"/>
    <mergeCell ref="AL61:AN61"/>
    <mergeCell ref="CA53:CC53"/>
    <mergeCell ref="AL59:AN59"/>
    <mergeCell ref="AL63:AN63"/>
    <mergeCell ref="P63:Q63"/>
    <mergeCell ref="R63:AC63"/>
    <mergeCell ref="AD63:AF63"/>
    <mergeCell ref="AG63:AH63"/>
    <mergeCell ref="AJ63:AK63"/>
    <mergeCell ref="AD60:AF60"/>
    <mergeCell ref="AG60:AH60"/>
    <mergeCell ref="AF81:AV81"/>
    <mergeCell ref="AF82:AV82"/>
    <mergeCell ref="O81:AD81"/>
    <mergeCell ref="O82:AD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M.Hosh</cp:lastModifiedBy>
  <cp:lastPrinted>2003-01-21T11:35:58Z</cp:lastPrinted>
  <dcterms:created xsi:type="dcterms:W3CDTF">2002-02-21T07:48:38Z</dcterms:created>
  <dcterms:modified xsi:type="dcterms:W3CDTF">2013-12-18T17:39:02Z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